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66925"/>
  <mc:AlternateContent xmlns:mc="http://schemas.openxmlformats.org/markup-compatibility/2006">
    <mc:Choice Requires="x15">
      <x15ac:absPath xmlns:x15ac="http://schemas.microsoft.com/office/spreadsheetml/2010/11/ac" url="https://hntb-my.sharepoint.com/personal/estone_hntb_com/Documents/Projects/MI Ancillary Structures/Traffic Signals/Presentation/Example files to drop in chat/"/>
    </mc:Choice>
  </mc:AlternateContent>
  <xr:revisionPtr revIDLastSave="35" documentId="13_ncr:1_{5F7D5B27-C383-4C6A-B73A-E896D5A03284}" xr6:coauthVersionLast="47" xr6:coauthVersionMax="47" xr10:uidLastSave="{EDDE8DFB-42CB-4AE1-A361-635DD9FF4B4A}"/>
  <workbookProtection workbookAlgorithmName="SHA-512" workbookHashValue="O25kbI6p1oqggUItUAMDCxeDYcwyrYRO7g9Z5e2ES+5NdDkZEMR6Tt/d2GarNyYL/IztNzwJaatWbonKyO+vMw==" workbookSaltValue="P1iavThg/g6EcuQS7Ih9cg==" workbookSpinCount="100000" lockStructure="1"/>
  <bookViews>
    <workbookView xWindow="-16950" yWindow="1035" windowWidth="15810" windowHeight="14475" tabRatio="807" xr2:uid="{22D3519F-1E7D-4962-8FD5-89DB4EBD0759}"/>
  </bookViews>
  <sheets>
    <sheet name="Preamble" sheetId="11" r:id="rId1"/>
    <sheet name="Change Log" sheetId="12" r:id="rId2"/>
    <sheet name="Instructions" sheetId="9" r:id="rId3"/>
    <sheet name="Design Tool" sheetId="1" r:id="rId4"/>
    <sheet name="Calculations" sheetId="6" state="hidden" r:id="rId5"/>
    <sheet name="Untethered Reference Chart" sheetId="7" state="hidden" r:id="rId6"/>
    <sheet name="Tethered Reference Chart" sheetId="10" state="hidden" r:id="rId7"/>
  </sheets>
  <externalReferences>
    <externalReference r:id="rId8"/>
  </externalReferences>
  <definedNames>
    <definedName name="ClayNames">Calculations!$D$24:$D$27</definedName>
    <definedName name="ClayTypes">Calculations!$D$24:$D$27</definedName>
    <definedName name="Heads">'[1]Equipment Wt &amp; Ht'!$A$3:$A$50</definedName>
    <definedName name="HeadsWindArea">'[1]Equipment Wt &amp; Ht'!$H$3:$H$50</definedName>
    <definedName name="Parts">'[1]Equipment Wt &amp; Ht'!$D$55:$D$96</definedName>
    <definedName name="PartsWindArea">'[1]Equipment Wt &amp; Ht'!$H$55:$H$96</definedName>
    <definedName name="PoleHeight">Calculations!$D$12:$D$14</definedName>
    <definedName name="_xlnm.Print_Area" localSheetId="1">'Change Log'!$A$1:$J$37</definedName>
    <definedName name="_xlnm.Print_Area" localSheetId="2">Instructions!$A$1:$N$23</definedName>
    <definedName name="_xlnm.Print_Area" localSheetId="0">Preamble!$A$1:$J$35</definedName>
    <definedName name="_xlnm.Print_Titles" localSheetId="3">'Design Tool'!$1:$11</definedName>
    <definedName name="SandNames">Calculations!$B$24:$B$27</definedName>
    <definedName name="SandTypes">Calculations!$B$24:$B$27</definedName>
    <definedName name="SoilType">Calculations!$F$12:$F$18</definedName>
    <definedName name="SpanConfigurations">[1]!Table3[Diagonal Simple Span]</definedName>
    <definedName name="TetherConditions">[1]!TetherCondition[Tether Condition]</definedName>
    <definedName name="Tethering">Calculations!$J$11:$J$12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5" i="6" l="1"/>
  <c r="P6" i="6"/>
  <c r="P7" i="6"/>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9" i="6"/>
  <c r="P60" i="6"/>
  <c r="P61" i="6"/>
  <c r="P62" i="6"/>
  <c r="P63" i="6"/>
  <c r="P64" i="6"/>
  <c r="P65" i="6"/>
  <c r="P66" i="6"/>
  <c r="P67" i="6"/>
  <c r="P68"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4" i="6"/>
  <c r="P105" i="6"/>
  <c r="P106" i="6"/>
  <c r="P107" i="6"/>
  <c r="P108" i="6"/>
  <c r="P109" i="6"/>
  <c r="P110" i="6"/>
  <c r="P111" i="6"/>
  <c r="P112" i="6"/>
  <c r="P113" i="6"/>
  <c r="P114" i="6"/>
  <c r="P115" i="6"/>
  <c r="P116" i="6"/>
  <c r="P117" i="6"/>
  <c r="P118" i="6"/>
  <c r="P125" i="6"/>
  <c r="P126" i="6"/>
  <c r="P127" i="6"/>
  <c r="N13" i="1" a="1"/>
  <c r="N13" i="1" s="1"/>
  <c r="O13" i="1" a="1"/>
  <c r="O13" i="1" s="1"/>
  <c r="N14" i="1" a="1"/>
  <c r="N14" i="1" s="1"/>
  <c r="O14" i="1" a="1"/>
  <c r="O14" i="1" s="1"/>
  <c r="N15" i="1" a="1"/>
  <c r="N15" i="1" s="1"/>
  <c r="O15" i="1" a="1"/>
  <c r="O15" i="1" s="1"/>
  <c r="N16" i="1" a="1"/>
  <c r="N16" i="1" s="1"/>
  <c r="O16" i="1" a="1"/>
  <c r="O16" i="1" s="1"/>
  <c r="N17" i="1" a="1"/>
  <c r="N17" i="1" s="1"/>
  <c r="O17" i="1" a="1"/>
  <c r="O17" i="1" s="1"/>
  <c r="N18" i="1" a="1"/>
  <c r="N18" i="1" s="1"/>
  <c r="O18" i="1" a="1"/>
  <c r="O18" i="1" s="1"/>
  <c r="N19" i="1" a="1"/>
  <c r="N19" i="1" s="1"/>
  <c r="O19" i="1" a="1"/>
  <c r="O19" i="1" s="1"/>
  <c r="N20" i="1" a="1"/>
  <c r="N20" i="1" s="1"/>
  <c r="O20" i="1" a="1"/>
  <c r="O20" i="1" s="1"/>
  <c r="N21" i="1" a="1"/>
  <c r="N21" i="1" s="1"/>
  <c r="O21" i="1" a="1"/>
  <c r="O21" i="1" s="1"/>
  <c r="N22" i="1" a="1"/>
  <c r="N22" i="1" s="1"/>
  <c r="O22" i="1" a="1"/>
  <c r="O22" i="1" s="1"/>
  <c r="N23" i="1" a="1"/>
  <c r="N23" i="1" s="1"/>
  <c r="O23" i="1" a="1"/>
  <c r="O23" i="1" s="1"/>
  <c r="N24" i="1" a="1"/>
  <c r="N24" i="1" s="1"/>
  <c r="O24" i="1" a="1"/>
  <c r="O24" i="1" s="1"/>
  <c r="N25" i="1" a="1"/>
  <c r="N25" i="1" s="1"/>
  <c r="O25" i="1" a="1"/>
  <c r="O25" i="1" s="1"/>
  <c r="N26" i="1" a="1"/>
  <c r="N26" i="1" s="1"/>
  <c r="O26" i="1" a="1"/>
  <c r="O26" i="1" s="1"/>
  <c r="N27" i="1" a="1"/>
  <c r="N27" i="1" s="1"/>
  <c r="O27" i="1" a="1"/>
  <c r="O27" i="1" s="1"/>
  <c r="N28" i="1" a="1"/>
  <c r="N28" i="1" s="1"/>
  <c r="O28" i="1" a="1"/>
  <c r="O28" i="1" s="1"/>
  <c r="N29" i="1" a="1"/>
  <c r="N29" i="1" s="1"/>
  <c r="O29" i="1" a="1"/>
  <c r="O29" i="1" s="1"/>
  <c r="N30" i="1" a="1"/>
  <c r="N30" i="1" s="1"/>
  <c r="O30" i="1" a="1"/>
  <c r="O30" i="1" s="1"/>
  <c r="N31" i="1" a="1"/>
  <c r="N31" i="1" s="1"/>
  <c r="O31" i="1" a="1"/>
  <c r="O31" i="1" s="1"/>
  <c r="N32" i="1" a="1"/>
  <c r="N32" i="1" s="1"/>
  <c r="O32" i="1" a="1"/>
  <c r="O32" i="1" s="1"/>
  <c r="N33" i="1" a="1"/>
  <c r="N33" i="1" s="1"/>
  <c r="O33" i="1" a="1"/>
  <c r="O33" i="1" s="1"/>
  <c r="N34" i="1" a="1"/>
  <c r="N34" i="1" s="1"/>
  <c r="O34" i="1" a="1"/>
  <c r="O34" i="1" s="1"/>
  <c r="N35" i="1" a="1"/>
  <c r="N35" i="1" s="1"/>
  <c r="O35" i="1" a="1"/>
  <c r="O35" i="1" s="1"/>
  <c r="N36" i="1" a="1"/>
  <c r="N36" i="1" s="1"/>
  <c r="O36" i="1" a="1"/>
  <c r="O36" i="1" s="1"/>
  <c r="N37" i="1" a="1"/>
  <c r="N37" i="1" s="1"/>
  <c r="O37" i="1" a="1"/>
  <c r="O37" i="1" s="1"/>
  <c r="N38" i="1" a="1"/>
  <c r="N38" i="1" s="1"/>
  <c r="O38" i="1" a="1"/>
  <c r="O38" i="1" s="1"/>
  <c r="N39" i="1" a="1"/>
  <c r="N39" i="1" s="1"/>
  <c r="O39" i="1" a="1"/>
  <c r="O39" i="1" s="1"/>
  <c r="N40" i="1" a="1"/>
  <c r="N40" i="1" s="1"/>
  <c r="O40" i="1" a="1"/>
  <c r="O40" i="1" s="1"/>
  <c r="N41" i="1" a="1"/>
  <c r="N41" i="1" s="1"/>
  <c r="O41" i="1" a="1"/>
  <c r="O41" i="1" s="1"/>
  <c r="N42" i="1" a="1"/>
  <c r="N42" i="1" s="1"/>
  <c r="O42" i="1" a="1"/>
  <c r="O42" i="1" s="1"/>
  <c r="N43" i="1" a="1"/>
  <c r="N43" i="1" s="1"/>
  <c r="O43" i="1" a="1"/>
  <c r="O43" i="1" s="1"/>
  <c r="N44" i="1" a="1"/>
  <c r="N44" i="1" s="1"/>
  <c r="O44" i="1" a="1"/>
  <c r="O44" i="1" s="1"/>
  <c r="N45" i="1" a="1"/>
  <c r="N45" i="1" s="1"/>
  <c r="O45" i="1" a="1"/>
  <c r="O45" i="1" s="1"/>
  <c r="N46" i="1" a="1"/>
  <c r="N46" i="1" s="1"/>
  <c r="O46" i="1" a="1"/>
  <c r="O46" i="1" s="1"/>
  <c r="N47" i="1" a="1"/>
  <c r="N47" i="1" s="1"/>
  <c r="O47" i="1" a="1"/>
  <c r="O47" i="1" s="1"/>
  <c r="N48" i="1" a="1"/>
  <c r="N48" i="1" s="1"/>
  <c r="O48" i="1" a="1"/>
  <c r="O48" i="1" s="1"/>
  <c r="N49" i="1" a="1"/>
  <c r="N49" i="1" s="1"/>
  <c r="O49" i="1" a="1"/>
  <c r="O49" i="1" s="1"/>
  <c r="N50" i="1" a="1"/>
  <c r="N50" i="1" s="1"/>
  <c r="O50" i="1" a="1"/>
  <c r="O50" i="1" s="1"/>
  <c r="N51" i="1" a="1"/>
  <c r="N51" i="1" s="1"/>
  <c r="O51" i="1" a="1"/>
  <c r="O51" i="1" s="1"/>
  <c r="N52" i="1" a="1"/>
  <c r="N52" i="1" s="1"/>
  <c r="O52" i="1" a="1"/>
  <c r="O52" i="1" s="1"/>
  <c r="N53" i="1" a="1"/>
  <c r="N53" i="1" s="1"/>
  <c r="O53" i="1" a="1"/>
  <c r="O53" i="1" s="1"/>
  <c r="N54" i="1" a="1"/>
  <c r="N54" i="1" s="1"/>
  <c r="O54" i="1" a="1"/>
  <c r="O54" i="1" s="1"/>
  <c r="N55" i="1" a="1"/>
  <c r="N55" i="1" s="1"/>
  <c r="O55" i="1" a="1"/>
  <c r="O55" i="1" s="1"/>
  <c r="N56" i="1" a="1"/>
  <c r="N56" i="1" s="1"/>
  <c r="O56" i="1" a="1"/>
  <c r="O56" i="1" s="1"/>
  <c r="N57" i="1" a="1"/>
  <c r="N57" i="1" s="1"/>
  <c r="O57" i="1" a="1"/>
  <c r="O57" i="1" s="1"/>
  <c r="N58" i="1" a="1"/>
  <c r="N58" i="1" s="1"/>
  <c r="O58" i="1" a="1"/>
  <c r="O58" i="1" s="1"/>
  <c r="N59" i="1" a="1"/>
  <c r="N59" i="1" s="1"/>
  <c r="O59" i="1" a="1"/>
  <c r="O59" i="1" s="1"/>
  <c r="N60" i="1" a="1"/>
  <c r="N60" i="1" s="1"/>
  <c r="O60" i="1" a="1"/>
  <c r="O60" i="1" s="1"/>
  <c r="N61" i="1" a="1"/>
  <c r="N61" i="1" s="1"/>
  <c r="O61" i="1" a="1"/>
  <c r="O61" i="1" s="1"/>
  <c r="N62" i="1" a="1"/>
  <c r="N62" i="1" s="1"/>
  <c r="O62" i="1" a="1"/>
  <c r="O62" i="1" s="1"/>
  <c r="N63" i="1" a="1"/>
  <c r="N63" i="1" s="1"/>
  <c r="O63" i="1" a="1"/>
  <c r="O63" i="1" s="1"/>
  <c r="N64" i="1" a="1"/>
  <c r="N64" i="1" s="1"/>
  <c r="O64" i="1" a="1"/>
  <c r="O64" i="1" s="1"/>
  <c r="N65" i="1" a="1"/>
  <c r="N65" i="1" s="1"/>
  <c r="O65" i="1" a="1"/>
  <c r="O65" i="1" s="1"/>
  <c r="N66" i="1" a="1"/>
  <c r="N66" i="1" s="1"/>
  <c r="O66" i="1" a="1"/>
  <c r="O66" i="1" s="1"/>
  <c r="N67" i="1" a="1"/>
  <c r="N67" i="1" s="1"/>
  <c r="O67" i="1" a="1"/>
  <c r="O67" i="1" s="1"/>
  <c r="N68" i="1" a="1"/>
  <c r="N68" i="1" s="1"/>
  <c r="O68" i="1" a="1"/>
  <c r="O68" i="1" s="1"/>
  <c r="N69" i="1" a="1"/>
  <c r="N69" i="1" s="1"/>
  <c r="O69" i="1" a="1"/>
  <c r="O69" i="1" s="1"/>
  <c r="N70" i="1" a="1"/>
  <c r="N70" i="1" s="1"/>
  <c r="O70" i="1" a="1"/>
  <c r="O70" i="1" s="1"/>
  <c r="N71" i="1" a="1"/>
  <c r="N71" i="1" s="1"/>
  <c r="O71" i="1" a="1"/>
  <c r="O71" i="1" s="1"/>
  <c r="N72" i="1" a="1"/>
  <c r="N72" i="1" s="1"/>
  <c r="O72" i="1" a="1"/>
  <c r="O72" i="1" s="1"/>
  <c r="N73" i="1" a="1"/>
  <c r="N73" i="1" s="1"/>
  <c r="O73" i="1" a="1"/>
  <c r="O73" i="1" s="1"/>
  <c r="N74" i="1" a="1"/>
  <c r="N74" i="1" s="1"/>
  <c r="O74" i="1" a="1"/>
  <c r="O74" i="1" s="1"/>
  <c r="N75" i="1" a="1"/>
  <c r="N75" i="1" s="1"/>
  <c r="O75" i="1" a="1"/>
  <c r="O75" i="1" s="1"/>
  <c r="N76" i="1" a="1"/>
  <c r="N76" i="1" s="1"/>
  <c r="O76" i="1" a="1"/>
  <c r="O76" i="1" s="1"/>
  <c r="N77" i="1" a="1"/>
  <c r="N77" i="1" s="1"/>
  <c r="O77" i="1" a="1"/>
  <c r="O77" i="1" s="1"/>
  <c r="N78" i="1" a="1"/>
  <c r="N78" i="1" s="1"/>
  <c r="O78" i="1" a="1"/>
  <c r="O78" i="1" s="1"/>
  <c r="N79" i="1" a="1"/>
  <c r="N79" i="1" s="1"/>
  <c r="O79" i="1" a="1"/>
  <c r="O79" i="1" s="1"/>
  <c r="N80" i="1" a="1"/>
  <c r="N80" i="1" s="1"/>
  <c r="O80" i="1" a="1"/>
  <c r="O80" i="1" s="1"/>
  <c r="N81" i="1" a="1"/>
  <c r="N81" i="1" s="1"/>
  <c r="O81" i="1" a="1"/>
  <c r="O81" i="1" s="1"/>
  <c r="N82" i="1" a="1"/>
  <c r="N82" i="1" s="1"/>
  <c r="O82" i="1" a="1"/>
  <c r="O82" i="1" s="1"/>
  <c r="N83" i="1" a="1"/>
  <c r="N83" i="1" s="1"/>
  <c r="O83" i="1" a="1"/>
  <c r="O83" i="1" s="1"/>
  <c r="N84" i="1" a="1"/>
  <c r="N84" i="1" s="1"/>
  <c r="O84" i="1" a="1"/>
  <c r="O84" i="1" s="1"/>
  <c r="N85" i="1" a="1"/>
  <c r="N85" i="1" s="1"/>
  <c r="O85" i="1" a="1"/>
  <c r="O85" i="1" s="1"/>
  <c r="N86" i="1" a="1"/>
  <c r="N86" i="1" s="1"/>
  <c r="O86" i="1" a="1"/>
  <c r="O86" i="1" s="1"/>
  <c r="N87" i="1" a="1"/>
  <c r="N87" i="1" s="1"/>
  <c r="O87" i="1" a="1"/>
  <c r="O87" i="1" s="1"/>
  <c r="N88" i="1" a="1"/>
  <c r="N88" i="1" s="1"/>
  <c r="O88" i="1" a="1"/>
  <c r="O88" i="1" s="1"/>
  <c r="N89" i="1" a="1"/>
  <c r="N89" i="1" s="1"/>
  <c r="O89" i="1" a="1"/>
  <c r="O89" i="1" s="1"/>
  <c r="N90" i="1" a="1"/>
  <c r="N90" i="1" s="1"/>
  <c r="O90" i="1" a="1"/>
  <c r="O90" i="1" s="1"/>
  <c r="N91" i="1" a="1"/>
  <c r="N91" i="1" s="1"/>
  <c r="O91" i="1" a="1"/>
  <c r="O91" i="1" s="1"/>
  <c r="N92" i="1" a="1"/>
  <c r="N92" i="1" s="1"/>
  <c r="O92" i="1" a="1"/>
  <c r="O92" i="1" s="1"/>
  <c r="N93" i="1" a="1"/>
  <c r="N93" i="1" s="1"/>
  <c r="O93" i="1" a="1"/>
  <c r="O93" i="1" s="1"/>
  <c r="N94" i="1" a="1"/>
  <c r="N94" i="1" s="1"/>
  <c r="O94" i="1" a="1"/>
  <c r="O94" i="1" s="1"/>
  <c r="N95" i="1" a="1"/>
  <c r="N95" i="1" s="1"/>
  <c r="O95" i="1" a="1"/>
  <c r="O95" i="1" s="1"/>
  <c r="N96" i="1" a="1"/>
  <c r="N96" i="1" s="1"/>
  <c r="O96" i="1" a="1"/>
  <c r="O96" i="1" s="1"/>
  <c r="N97" i="1" a="1"/>
  <c r="N97" i="1" s="1"/>
  <c r="O97" i="1" a="1"/>
  <c r="O97" i="1" s="1"/>
  <c r="N98" i="1" a="1"/>
  <c r="N98" i="1" s="1"/>
  <c r="O98" i="1" a="1"/>
  <c r="O98" i="1" s="1"/>
  <c r="N99" i="1" a="1"/>
  <c r="N99" i="1" s="1"/>
  <c r="O99" i="1" a="1"/>
  <c r="O99" i="1" s="1"/>
  <c r="N100" i="1" a="1"/>
  <c r="N100" i="1" s="1"/>
  <c r="O100" i="1" a="1"/>
  <c r="O100" i="1" s="1"/>
  <c r="N101" i="1" a="1"/>
  <c r="N101" i="1" s="1"/>
  <c r="O101" i="1" a="1"/>
  <c r="O101" i="1" s="1"/>
  <c r="N102" i="1" a="1"/>
  <c r="N102" i="1" s="1"/>
  <c r="O102" i="1" a="1"/>
  <c r="O102" i="1" s="1"/>
  <c r="N103" i="1" a="1"/>
  <c r="N103" i="1" s="1"/>
  <c r="O103" i="1" a="1"/>
  <c r="O103" i="1" s="1"/>
  <c r="N104" i="1" a="1"/>
  <c r="N104" i="1" s="1"/>
  <c r="O104" i="1" a="1"/>
  <c r="O104" i="1" s="1"/>
  <c r="N105" i="1" a="1"/>
  <c r="N105" i="1" s="1"/>
  <c r="O105" i="1" a="1"/>
  <c r="O105" i="1" s="1"/>
  <c r="N106" i="1" a="1"/>
  <c r="N106" i="1" s="1"/>
  <c r="O106" i="1" a="1"/>
  <c r="O106" i="1" s="1"/>
  <c r="N107" i="1" a="1"/>
  <c r="N107" i="1" s="1"/>
  <c r="O107" i="1" a="1"/>
  <c r="O107" i="1" s="1"/>
  <c r="N108" i="1" a="1"/>
  <c r="N108" i="1" s="1"/>
  <c r="O108" i="1" a="1"/>
  <c r="O108" i="1" s="1"/>
  <c r="N109" i="1" a="1"/>
  <c r="N109" i="1" s="1"/>
  <c r="O109" i="1" a="1"/>
  <c r="O109" i="1" s="1"/>
  <c r="N110" i="1" a="1"/>
  <c r="N110" i="1" s="1"/>
  <c r="O110" i="1" a="1"/>
  <c r="O110" i="1" s="1"/>
  <c r="N111" i="1" a="1"/>
  <c r="N111" i="1" s="1"/>
  <c r="O111" i="1" a="1"/>
  <c r="O111" i="1" s="1"/>
  <c r="N112" i="1" a="1"/>
  <c r="N112" i="1" s="1"/>
  <c r="O112" i="1" a="1"/>
  <c r="O112" i="1" s="1"/>
  <c r="N113" i="1" a="1"/>
  <c r="N113" i="1" s="1"/>
  <c r="O113" i="1" a="1"/>
  <c r="O113" i="1" s="1"/>
  <c r="N114" i="1" a="1"/>
  <c r="N114" i="1" s="1"/>
  <c r="O114" i="1" a="1"/>
  <c r="O114" i="1" s="1"/>
  <c r="N115" i="1" a="1"/>
  <c r="N115" i="1" s="1"/>
  <c r="O115" i="1" a="1"/>
  <c r="O115" i="1" s="1"/>
  <c r="N116" i="1" a="1"/>
  <c r="N116" i="1" s="1"/>
  <c r="O116" i="1" a="1"/>
  <c r="O116" i="1" s="1"/>
  <c r="N117" i="1" a="1"/>
  <c r="N117" i="1" s="1"/>
  <c r="O117" i="1" a="1"/>
  <c r="O117" i="1" s="1"/>
  <c r="N118" i="1" a="1"/>
  <c r="N118" i="1" s="1"/>
  <c r="O118" i="1" a="1"/>
  <c r="O118" i="1" s="1"/>
  <c r="N119" i="1" a="1"/>
  <c r="N119" i="1" s="1"/>
  <c r="O119" i="1" a="1"/>
  <c r="O119" i="1" s="1"/>
  <c r="N120" i="1" a="1"/>
  <c r="N120" i="1" s="1"/>
  <c r="O120" i="1" a="1"/>
  <c r="O120" i="1" s="1"/>
  <c r="N121" i="1" a="1"/>
  <c r="N121" i="1" s="1"/>
  <c r="O121" i="1" a="1"/>
  <c r="O121" i="1" s="1"/>
  <c r="N122" i="1" a="1"/>
  <c r="N122" i="1" s="1"/>
  <c r="O122" i="1" a="1"/>
  <c r="O122" i="1" s="1"/>
  <c r="N123" i="1" a="1"/>
  <c r="N123" i="1" s="1"/>
  <c r="O123" i="1" a="1"/>
  <c r="O123" i="1" s="1"/>
  <c r="N124" i="1" a="1"/>
  <c r="N124" i="1" s="1"/>
  <c r="O124" i="1" a="1"/>
  <c r="O124" i="1" s="1"/>
  <c r="N125" i="1" a="1"/>
  <c r="N125" i="1" s="1"/>
  <c r="O125" i="1" a="1"/>
  <c r="O125" i="1" s="1"/>
  <c r="N126" i="1" a="1"/>
  <c r="N126" i="1" s="1"/>
  <c r="O126" i="1" a="1"/>
  <c r="O126" i="1" s="1"/>
  <c r="N127" i="1" a="1"/>
  <c r="N127" i="1" s="1"/>
  <c r="O127" i="1" a="1"/>
  <c r="O127" i="1" s="1"/>
  <c r="N128" i="1" a="1"/>
  <c r="N128" i="1" s="1"/>
  <c r="O128" i="1" a="1"/>
  <c r="O128" i="1" s="1"/>
  <c r="N129" i="1" a="1"/>
  <c r="N129" i="1" s="1"/>
  <c r="O129" i="1" a="1"/>
  <c r="O129" i="1" s="1"/>
  <c r="N130" i="1" a="1"/>
  <c r="N130" i="1" s="1"/>
  <c r="O130" i="1" a="1"/>
  <c r="O130" i="1" s="1"/>
  <c r="N131" i="1" a="1"/>
  <c r="N131" i="1" s="1"/>
  <c r="O131" i="1" a="1"/>
  <c r="O131" i="1" s="1"/>
  <c r="N132" i="1" a="1"/>
  <c r="N132" i="1" s="1"/>
  <c r="O132" i="1" a="1"/>
  <c r="O132" i="1" s="1"/>
  <c r="N133" i="1" a="1"/>
  <c r="N133" i="1" s="1"/>
  <c r="O133" i="1" a="1"/>
  <c r="O133" i="1" s="1"/>
  <c r="N134" i="1" a="1"/>
  <c r="N134" i="1" s="1"/>
  <c r="O134" i="1" a="1"/>
  <c r="O134" i="1" s="1"/>
  <c r="N135" i="1" a="1"/>
  <c r="N135" i="1" s="1"/>
  <c r="O135" i="1" a="1"/>
  <c r="O135" i="1" s="1"/>
  <c r="N136" i="1" a="1"/>
  <c r="N136" i="1" s="1"/>
  <c r="O136" i="1" a="1"/>
  <c r="O136" i="1" s="1"/>
  <c r="N137" i="1" a="1"/>
  <c r="N137" i="1" s="1"/>
  <c r="O137" i="1" a="1"/>
  <c r="O137" i="1" s="1"/>
  <c r="N138" i="1" a="1"/>
  <c r="N138" i="1" s="1"/>
  <c r="O138" i="1" a="1"/>
  <c r="O138" i="1" s="1"/>
  <c r="N12" i="1" a="1"/>
  <c r="N12" i="1" s="1"/>
  <c r="O12" i="1" a="1"/>
  <c r="O12" i="1" s="1"/>
  <c r="T4" i="6"/>
  <c r="T5" i="6"/>
  <c r="T6"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5" i="6"/>
  <c r="T56" i="6"/>
  <c r="T57" i="6"/>
  <c r="T58" i="6"/>
  <c r="T59" i="6"/>
  <c r="T60" i="6"/>
  <c r="T61" i="6"/>
  <c r="T62" i="6"/>
  <c r="T63" i="6"/>
  <c r="T64" i="6"/>
  <c r="T65" i="6"/>
  <c r="T66" i="6"/>
  <c r="T67" i="6"/>
  <c r="T68"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T104" i="6"/>
  <c r="T105" i="6"/>
  <c r="T106" i="6"/>
  <c r="T107" i="6"/>
  <c r="T108" i="6"/>
  <c r="T109" i="6"/>
  <c r="T110" i="6"/>
  <c r="T111" i="6"/>
  <c r="T112" i="6"/>
  <c r="T113" i="6"/>
  <c r="T114" i="6"/>
  <c r="T115" i="6"/>
  <c r="T116" i="6"/>
  <c r="T117" i="6"/>
  <c r="T118" i="6"/>
  <c r="T119" i="6"/>
  <c r="T120" i="6"/>
  <c r="T122" i="6"/>
  <c r="T123" i="6"/>
  <c r="T124" i="6"/>
  <c r="T125" i="6"/>
  <c r="T126" i="6"/>
  <c r="T127" i="6"/>
  <c r="S4" i="6"/>
  <c r="S5" i="6"/>
  <c r="S6" i="6"/>
  <c r="S7" i="6"/>
  <c r="S8"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5" i="6"/>
  <c r="S56" i="6"/>
  <c r="S57" i="6"/>
  <c r="S58" i="6"/>
  <c r="S59" i="6"/>
  <c r="S60" i="6"/>
  <c r="S61" i="6"/>
  <c r="S62" i="6"/>
  <c r="S63" i="6"/>
  <c r="S64" i="6"/>
  <c r="S65" i="6"/>
  <c r="S66" i="6"/>
  <c r="S67" i="6"/>
  <c r="S68"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4" i="6"/>
  <c r="S105" i="6"/>
  <c r="S106" i="6"/>
  <c r="S107" i="6"/>
  <c r="S108" i="6"/>
  <c r="S109" i="6"/>
  <c r="S110" i="6"/>
  <c r="S111" i="6"/>
  <c r="S112" i="6"/>
  <c r="S113" i="6"/>
  <c r="S114" i="6"/>
  <c r="S115" i="6"/>
  <c r="S116" i="6"/>
  <c r="S117" i="6"/>
  <c r="S118" i="6"/>
  <c r="S119" i="6"/>
  <c r="S120" i="6"/>
  <c r="S122" i="6"/>
  <c r="S123" i="6"/>
  <c r="S124" i="6"/>
  <c r="S125" i="6"/>
  <c r="S126" i="6"/>
  <c r="S127" i="6"/>
  <c r="R28" i="6"/>
  <c r="R40" i="6"/>
  <c r="R52" i="6"/>
  <c r="R64" i="6"/>
  <c r="R77" i="6"/>
  <c r="R89" i="6"/>
  <c r="R101" i="6"/>
  <c r="R113" i="6"/>
  <c r="R125" i="6"/>
  <c r="Q13" i="6"/>
  <c r="Q25" i="6"/>
  <c r="Q37" i="6"/>
  <c r="Q49" i="6"/>
  <c r="Q61" i="6"/>
  <c r="Q74" i="6"/>
  <c r="Q86" i="6"/>
  <c r="Q98" i="6"/>
  <c r="Q110" i="6"/>
  <c r="M4" i="6"/>
  <c r="M5" i="6"/>
  <c r="M6" i="6"/>
  <c r="M7" i="6"/>
  <c r="M8" i="6"/>
  <c r="M9" i="6"/>
  <c r="M1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3" i="6"/>
  <c r="Q76" i="1"/>
  <c r="Q77"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1" i="1"/>
  <c r="Q133" i="1"/>
  <c r="Q134" i="1"/>
  <c r="Q135" i="1"/>
  <c r="Q136" i="1"/>
  <c r="Q137" i="1"/>
  <c r="Q138" i="1"/>
  <c r="P75" i="1"/>
  <c r="P76" i="1"/>
  <c r="P77"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1" i="1"/>
  <c r="P133" i="1"/>
  <c r="P134" i="1"/>
  <c r="P135" i="1"/>
  <c r="P136" i="1"/>
  <c r="P137" i="1"/>
  <c r="P138" i="1"/>
  <c r="S19" i="1"/>
  <c r="S31" i="1"/>
  <c r="S43" i="1"/>
  <c r="S55" i="1"/>
  <c r="S79" i="1"/>
  <c r="S91" i="1"/>
  <c r="S103" i="1"/>
  <c r="S115" i="1"/>
  <c r="S127" i="1"/>
  <c r="S137" i="1"/>
  <c r="S138" i="1"/>
  <c r="N5" i="6"/>
  <c r="N6" i="6"/>
  <c r="N7" i="6"/>
  <c r="N8" i="6"/>
  <c r="N9" i="6"/>
  <c r="N1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104" i="6"/>
  <c r="N105" i="6"/>
  <c r="N106" i="6"/>
  <c r="N107" i="6"/>
  <c r="N108" i="6"/>
  <c r="N109" i="6"/>
  <c r="N110" i="6"/>
  <c r="N111" i="6"/>
  <c r="N112" i="6"/>
  <c r="N113" i="6"/>
  <c r="N114" i="6"/>
  <c r="N115" i="6"/>
  <c r="N116" i="6"/>
  <c r="N117" i="6"/>
  <c r="N118" i="6"/>
  <c r="N119" i="6"/>
  <c r="N120" i="6"/>
  <c r="N121" i="6"/>
  <c r="N122" i="6"/>
  <c r="N123" i="6"/>
  <c r="N124" i="6"/>
  <c r="N125" i="6"/>
  <c r="N126" i="6"/>
  <c r="N127" i="6"/>
  <c r="N4" i="6"/>
  <c r="N3" i="6"/>
  <c r="R77" i="1"/>
  <c r="R78" i="1"/>
  <c r="R79" i="1"/>
  <c r="T79" i="1"/>
  <c r="R80" i="1"/>
  <c r="T80" i="1"/>
  <c r="R81" i="1"/>
  <c r="T81" i="1"/>
  <c r="R82" i="1"/>
  <c r="T82" i="1"/>
  <c r="R83" i="1"/>
  <c r="T83" i="1"/>
  <c r="R84" i="1"/>
  <c r="T84" i="1"/>
  <c r="R85" i="1"/>
  <c r="T85" i="1"/>
  <c r="R86" i="1"/>
  <c r="T86" i="1"/>
  <c r="R87" i="1"/>
  <c r="T87" i="1"/>
  <c r="R88" i="1"/>
  <c r="T88" i="1"/>
  <c r="R89" i="1"/>
  <c r="T89" i="1"/>
  <c r="R90" i="1"/>
  <c r="T90" i="1"/>
  <c r="R91" i="1"/>
  <c r="T91" i="1"/>
  <c r="R92" i="1"/>
  <c r="T92" i="1"/>
  <c r="R93" i="1"/>
  <c r="T93" i="1"/>
  <c r="R94" i="1"/>
  <c r="T94" i="1"/>
  <c r="R95" i="1"/>
  <c r="T95" i="1"/>
  <c r="R96" i="1"/>
  <c r="T96" i="1"/>
  <c r="R97" i="1"/>
  <c r="T97" i="1"/>
  <c r="R98" i="1"/>
  <c r="T98" i="1"/>
  <c r="R99" i="1"/>
  <c r="T99" i="1"/>
  <c r="R100" i="1"/>
  <c r="T100" i="1"/>
  <c r="R101" i="1"/>
  <c r="T101" i="1"/>
  <c r="R102" i="1"/>
  <c r="T102" i="1"/>
  <c r="R103" i="1"/>
  <c r="T103" i="1"/>
  <c r="R104" i="1"/>
  <c r="T104" i="1"/>
  <c r="R105" i="1"/>
  <c r="T105" i="1"/>
  <c r="R106" i="1"/>
  <c r="T106" i="1"/>
  <c r="R107" i="1"/>
  <c r="T107" i="1"/>
  <c r="R108" i="1"/>
  <c r="T108" i="1"/>
  <c r="R109" i="1"/>
  <c r="T109" i="1"/>
  <c r="R110" i="1"/>
  <c r="T110" i="1"/>
  <c r="R111" i="1"/>
  <c r="T111" i="1"/>
  <c r="R112" i="1"/>
  <c r="T112" i="1"/>
  <c r="R113" i="1"/>
  <c r="T113" i="1"/>
  <c r="R114" i="1"/>
  <c r="T114" i="1"/>
  <c r="R115" i="1"/>
  <c r="T115" i="1"/>
  <c r="R116" i="1"/>
  <c r="T116" i="1"/>
  <c r="R117" i="1"/>
  <c r="T117" i="1"/>
  <c r="R118" i="1"/>
  <c r="T118" i="1"/>
  <c r="R119" i="1"/>
  <c r="T119" i="1"/>
  <c r="R120" i="1"/>
  <c r="T120" i="1"/>
  <c r="R121" i="1"/>
  <c r="T121" i="1"/>
  <c r="R122" i="1"/>
  <c r="T122" i="1"/>
  <c r="R123" i="1"/>
  <c r="T123" i="1"/>
  <c r="R124" i="1"/>
  <c r="T124" i="1"/>
  <c r="R125" i="1"/>
  <c r="T125" i="1"/>
  <c r="R126" i="1"/>
  <c r="T126" i="1"/>
  <c r="R127" i="1"/>
  <c r="T127" i="1"/>
  <c r="R128" i="1"/>
  <c r="T128" i="1"/>
  <c r="R129" i="1"/>
  <c r="T129" i="1"/>
  <c r="R130" i="1"/>
  <c r="R131" i="1"/>
  <c r="T131" i="1"/>
  <c r="R132" i="1"/>
  <c r="T132" i="1"/>
  <c r="R133" i="1"/>
  <c r="T133" i="1"/>
  <c r="R134" i="1"/>
  <c r="T134" i="1"/>
  <c r="R135" i="1"/>
  <c r="T135" i="1"/>
  <c r="R136" i="1"/>
  <c r="T136" i="1"/>
  <c r="R137" i="1"/>
  <c r="T137" i="1"/>
  <c r="R138" i="1"/>
  <c r="T138" i="1"/>
  <c r="R139" i="1"/>
  <c r="S139" i="1"/>
  <c r="T139" i="1"/>
  <c r="M139" i="1" a="1"/>
  <c r="M139" i="1" s="1"/>
  <c r="O139" i="1" a="1"/>
  <c r="O139" i="1" s="1"/>
  <c r="P139" i="1"/>
  <c r="Q139" i="1"/>
  <c r="M140" i="1" a="1"/>
  <c r="M140" i="1" s="1"/>
  <c r="O140" i="1" a="1"/>
  <c r="O140" i="1" s="1"/>
  <c r="P140" i="1"/>
  <c r="Q140" i="1"/>
  <c r="R140" i="1"/>
  <c r="S140" i="1"/>
  <c r="T140" i="1"/>
  <c r="K123" i="6"/>
  <c r="S132" i="1" s="1"/>
  <c r="L123" i="6"/>
  <c r="K124" i="6"/>
  <c r="P124" i="6" s="1"/>
  <c r="L124" i="6"/>
  <c r="Q124" i="6" s="1"/>
  <c r="K125" i="6"/>
  <c r="L125" i="6"/>
  <c r="Q125" i="6" s="1"/>
  <c r="K126" i="6"/>
  <c r="L126" i="6"/>
  <c r="Q126" i="6" s="1"/>
  <c r="K127" i="6"/>
  <c r="L127" i="6"/>
  <c r="R127" i="6" s="1"/>
  <c r="K63" i="6"/>
  <c r="S72" i="1" s="1"/>
  <c r="L63" i="6"/>
  <c r="Q63" i="6" s="1"/>
  <c r="K64" i="6"/>
  <c r="L64" i="6"/>
  <c r="Q64" i="6" s="1"/>
  <c r="K65" i="6"/>
  <c r="L65" i="6"/>
  <c r="Q65" i="6" s="1"/>
  <c r="K66" i="6"/>
  <c r="L66" i="6"/>
  <c r="R66" i="6" s="1"/>
  <c r="K67" i="6"/>
  <c r="L67" i="6"/>
  <c r="R67" i="6" s="1"/>
  <c r="K68" i="6"/>
  <c r="L68" i="6"/>
  <c r="R68" i="6" s="1"/>
  <c r="K69" i="6"/>
  <c r="P78" i="1" s="1"/>
  <c r="L69" i="6"/>
  <c r="K70" i="6"/>
  <c r="L70" i="6"/>
  <c r="R70" i="6" s="1"/>
  <c r="K71" i="6"/>
  <c r="L71" i="6"/>
  <c r="R71" i="6" s="1"/>
  <c r="K72" i="6"/>
  <c r="S81" i="1" s="1"/>
  <c r="L72" i="6"/>
  <c r="R72" i="6" s="1"/>
  <c r="K73" i="6"/>
  <c r="S82" i="1" s="1"/>
  <c r="L73" i="6"/>
  <c r="R73" i="6" s="1"/>
  <c r="K74" i="6"/>
  <c r="S83" i="1" s="1"/>
  <c r="L74" i="6"/>
  <c r="R74" i="6" s="1"/>
  <c r="K75" i="6"/>
  <c r="S84" i="1" s="1"/>
  <c r="L75" i="6"/>
  <c r="R75" i="6" s="1"/>
  <c r="K76" i="6"/>
  <c r="L76" i="6"/>
  <c r="Q76" i="6" s="1"/>
  <c r="K77" i="6"/>
  <c r="L77" i="6"/>
  <c r="Q77" i="6" s="1"/>
  <c r="K78" i="6"/>
  <c r="L78" i="6"/>
  <c r="Q78" i="6" s="1"/>
  <c r="K79" i="6"/>
  <c r="L79" i="6"/>
  <c r="R79" i="6" s="1"/>
  <c r="K80" i="6"/>
  <c r="L80" i="6"/>
  <c r="R80" i="6" s="1"/>
  <c r="K81" i="6"/>
  <c r="L81" i="6"/>
  <c r="R81" i="6" s="1"/>
  <c r="K82" i="6"/>
  <c r="L82" i="6"/>
  <c r="R82" i="6" s="1"/>
  <c r="K83" i="6"/>
  <c r="L83" i="6"/>
  <c r="R83" i="6" s="1"/>
  <c r="K84" i="6"/>
  <c r="S93" i="1" s="1"/>
  <c r="L84" i="6"/>
  <c r="R84" i="6" s="1"/>
  <c r="K85" i="6"/>
  <c r="S94" i="1" s="1"/>
  <c r="L85" i="6"/>
  <c r="R85" i="6" s="1"/>
  <c r="K86" i="6"/>
  <c r="S95" i="1" s="1"/>
  <c r="L86" i="6"/>
  <c r="R86" i="6" s="1"/>
  <c r="K87" i="6"/>
  <c r="S96" i="1" s="1"/>
  <c r="L87" i="6"/>
  <c r="R87" i="6" s="1"/>
  <c r="K88" i="6"/>
  <c r="L88" i="6"/>
  <c r="Q88" i="6" s="1"/>
  <c r="K89" i="6"/>
  <c r="L89" i="6"/>
  <c r="Q89" i="6" s="1"/>
  <c r="K90" i="6"/>
  <c r="L90" i="6"/>
  <c r="Q90" i="6" s="1"/>
  <c r="K91" i="6"/>
  <c r="O91" i="6" s="1"/>
  <c r="L91" i="6"/>
  <c r="R91" i="6" s="1"/>
  <c r="K92" i="6"/>
  <c r="L92" i="6"/>
  <c r="R92" i="6" s="1"/>
  <c r="K93" i="6"/>
  <c r="L93" i="6"/>
  <c r="R93" i="6" s="1"/>
  <c r="K94" i="6"/>
  <c r="L94" i="6"/>
  <c r="R94" i="6" s="1"/>
  <c r="K95" i="6"/>
  <c r="L95" i="6"/>
  <c r="R95" i="6" s="1"/>
  <c r="K96" i="6"/>
  <c r="S105" i="1" s="1"/>
  <c r="L96" i="6"/>
  <c r="R96" i="6" s="1"/>
  <c r="K97" i="6"/>
  <c r="S106" i="1" s="1"/>
  <c r="L97" i="6"/>
  <c r="R97" i="6" s="1"/>
  <c r="K98" i="6"/>
  <c r="S107" i="1" s="1"/>
  <c r="L98" i="6"/>
  <c r="R98" i="6" s="1"/>
  <c r="K99" i="6"/>
  <c r="S108" i="1" s="1"/>
  <c r="L99" i="6"/>
  <c r="R99" i="6" s="1"/>
  <c r="K100" i="6"/>
  <c r="L100" i="6"/>
  <c r="Q100" i="6" s="1"/>
  <c r="K101" i="6"/>
  <c r="L101" i="6"/>
  <c r="Q101" i="6" s="1"/>
  <c r="K102" i="6"/>
  <c r="L102" i="6"/>
  <c r="Q102" i="6" s="1"/>
  <c r="K103" i="6"/>
  <c r="O103" i="6" s="1"/>
  <c r="L103" i="6"/>
  <c r="R103" i="6" s="1"/>
  <c r="K104" i="6"/>
  <c r="O104" i="6" s="1"/>
  <c r="L104" i="6"/>
  <c r="R104" i="6" s="1"/>
  <c r="K105" i="6"/>
  <c r="L105" i="6"/>
  <c r="R105" i="6" s="1"/>
  <c r="K106" i="6"/>
  <c r="L106" i="6"/>
  <c r="R106" i="6" s="1"/>
  <c r="K107" i="6"/>
  <c r="L107" i="6"/>
  <c r="R107" i="6" s="1"/>
  <c r="K108" i="6"/>
  <c r="S117" i="1" s="1"/>
  <c r="L108" i="6"/>
  <c r="R108" i="6" s="1"/>
  <c r="K109" i="6"/>
  <c r="S118" i="1" s="1"/>
  <c r="L109" i="6"/>
  <c r="R109" i="6" s="1"/>
  <c r="K110" i="6"/>
  <c r="S119" i="1" s="1"/>
  <c r="L110" i="6"/>
  <c r="R110" i="6" s="1"/>
  <c r="K111" i="6"/>
  <c r="S120" i="1" s="1"/>
  <c r="L111" i="6"/>
  <c r="R111" i="6" s="1"/>
  <c r="K112" i="6"/>
  <c r="L112" i="6"/>
  <c r="Q112" i="6" s="1"/>
  <c r="K113" i="6"/>
  <c r="L113" i="6"/>
  <c r="Q113" i="6" s="1"/>
  <c r="K114" i="6"/>
  <c r="O114" i="6" s="1"/>
  <c r="L114" i="6"/>
  <c r="Q114" i="6" s="1"/>
  <c r="K115" i="6"/>
  <c r="O115" i="6" s="1"/>
  <c r="L115" i="6"/>
  <c r="R115" i="6" s="1"/>
  <c r="K116" i="6"/>
  <c r="O116" i="6" s="1"/>
  <c r="L116" i="6"/>
  <c r="R116" i="6" s="1"/>
  <c r="K117" i="6"/>
  <c r="L117" i="6"/>
  <c r="R117" i="6" s="1"/>
  <c r="K118" i="6"/>
  <c r="L118" i="6"/>
  <c r="R118" i="6" s="1"/>
  <c r="K119" i="6"/>
  <c r="P119" i="6" s="1"/>
  <c r="L119" i="6"/>
  <c r="R119" i="6" s="1"/>
  <c r="K120" i="6"/>
  <c r="S129" i="1" s="1"/>
  <c r="L120" i="6"/>
  <c r="R120" i="6" s="1"/>
  <c r="K121" i="6"/>
  <c r="S130" i="1" s="1"/>
  <c r="L121" i="6"/>
  <c r="K122" i="6"/>
  <c r="S131" i="1" s="1"/>
  <c r="L122" i="6"/>
  <c r="R122" i="6" s="1"/>
  <c r="R72" i="1"/>
  <c r="T72" i="1"/>
  <c r="R73" i="1"/>
  <c r="T73" i="1"/>
  <c r="R74" i="1"/>
  <c r="T74" i="1"/>
  <c r="R75" i="1"/>
  <c r="T75" i="1"/>
  <c r="R76" i="1"/>
  <c r="T76" i="1"/>
  <c r="K4" i="6"/>
  <c r="R12" i="1"/>
  <c r="T13" i="1"/>
  <c r="T15"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4" i="1"/>
  <c r="T65" i="1"/>
  <c r="T66" i="1"/>
  <c r="T67" i="1"/>
  <c r="T68" i="1"/>
  <c r="T69" i="1"/>
  <c r="T70" i="1"/>
  <c r="T71" i="1"/>
  <c r="K3" i="6"/>
  <c r="K19" i="6"/>
  <c r="L19" i="6"/>
  <c r="R19" i="6" s="1"/>
  <c r="K20" i="6"/>
  <c r="L20" i="6"/>
  <c r="R20" i="6" s="1"/>
  <c r="K21" i="6"/>
  <c r="L21" i="6"/>
  <c r="R21" i="6" s="1"/>
  <c r="K22" i="6"/>
  <c r="L22" i="6"/>
  <c r="R22" i="6" s="1"/>
  <c r="K23" i="6"/>
  <c r="L23" i="6"/>
  <c r="R23" i="6" s="1"/>
  <c r="K24" i="6"/>
  <c r="S33" i="1" s="1"/>
  <c r="L24" i="6"/>
  <c r="R24" i="6" s="1"/>
  <c r="K25" i="6"/>
  <c r="S34" i="1" s="1"/>
  <c r="L25" i="6"/>
  <c r="R25" i="6" s="1"/>
  <c r="K26" i="6"/>
  <c r="S35" i="1" s="1"/>
  <c r="L26" i="6"/>
  <c r="R26" i="6" s="1"/>
  <c r="K27" i="6"/>
  <c r="S36" i="1" s="1"/>
  <c r="L27" i="6"/>
  <c r="Q27" i="6" s="1"/>
  <c r="K28" i="6"/>
  <c r="P37" i="1" s="1"/>
  <c r="L28" i="6"/>
  <c r="Q28" i="6" s="1"/>
  <c r="K29" i="6"/>
  <c r="P38" i="1" s="1"/>
  <c r="L29" i="6"/>
  <c r="Q29" i="6" s="1"/>
  <c r="K30" i="6"/>
  <c r="O30" i="6" s="1"/>
  <c r="L30" i="6"/>
  <c r="R30" i="6" s="1"/>
  <c r="K31" i="6"/>
  <c r="L31" i="6"/>
  <c r="R31" i="6" s="1"/>
  <c r="K32" i="6"/>
  <c r="L32" i="6"/>
  <c r="R32" i="6" s="1"/>
  <c r="K33" i="6"/>
  <c r="L33" i="6"/>
  <c r="R33" i="6" s="1"/>
  <c r="K34" i="6"/>
  <c r="L34" i="6"/>
  <c r="R34" i="6" s="1"/>
  <c r="K35" i="6"/>
  <c r="L35" i="6"/>
  <c r="R35" i="6" s="1"/>
  <c r="K36" i="6"/>
  <c r="S45" i="1" s="1"/>
  <c r="L36" i="6"/>
  <c r="R36" i="6" s="1"/>
  <c r="K37" i="6"/>
  <c r="S46" i="1" s="1"/>
  <c r="L37" i="6"/>
  <c r="R37" i="6" s="1"/>
  <c r="K38" i="6"/>
  <c r="S47" i="1" s="1"/>
  <c r="L38" i="6"/>
  <c r="R38" i="6" s="1"/>
  <c r="K39" i="6"/>
  <c r="S48" i="1" s="1"/>
  <c r="L39" i="6"/>
  <c r="Q39" i="6" s="1"/>
  <c r="K40" i="6"/>
  <c r="P49" i="1" s="1"/>
  <c r="L40" i="6"/>
  <c r="Q40" i="6" s="1"/>
  <c r="K41" i="6"/>
  <c r="P50" i="1" s="1"/>
  <c r="L41" i="6"/>
  <c r="Q41" i="6" s="1"/>
  <c r="K42" i="6"/>
  <c r="O42" i="6" s="1"/>
  <c r="L42" i="6"/>
  <c r="R42" i="6" s="1"/>
  <c r="K43" i="6"/>
  <c r="L43" i="6"/>
  <c r="R43" i="6" s="1"/>
  <c r="K44" i="6"/>
  <c r="L44" i="6"/>
  <c r="R44" i="6" s="1"/>
  <c r="K45" i="6"/>
  <c r="L45" i="6"/>
  <c r="R45" i="6" s="1"/>
  <c r="K46" i="6"/>
  <c r="L46" i="6"/>
  <c r="R46" i="6" s="1"/>
  <c r="K47" i="6"/>
  <c r="L47" i="6"/>
  <c r="R47" i="6" s="1"/>
  <c r="K48" i="6"/>
  <c r="S57" i="1" s="1"/>
  <c r="L48" i="6"/>
  <c r="R48" i="6" s="1"/>
  <c r="K49" i="6"/>
  <c r="S58" i="1" s="1"/>
  <c r="L49" i="6"/>
  <c r="R49" i="6" s="1"/>
  <c r="K50" i="6"/>
  <c r="S59" i="1" s="1"/>
  <c r="L50" i="6"/>
  <c r="R50" i="6" s="1"/>
  <c r="K51" i="6"/>
  <c r="L51" i="6"/>
  <c r="Q51" i="6" s="1"/>
  <c r="K52" i="6"/>
  <c r="P61" i="1" s="1"/>
  <c r="L52" i="6"/>
  <c r="Q52" i="6" s="1"/>
  <c r="K53" i="6"/>
  <c r="P62" i="1" s="1"/>
  <c r="L53" i="6"/>
  <c r="Q53" i="6" s="1"/>
  <c r="K54" i="6"/>
  <c r="P54" i="6" s="1"/>
  <c r="L54" i="6"/>
  <c r="K55" i="6"/>
  <c r="P55" i="6" s="1"/>
  <c r="L55" i="6"/>
  <c r="R55" i="6" s="1"/>
  <c r="K56" i="6"/>
  <c r="P56" i="6" s="1"/>
  <c r="L56" i="6"/>
  <c r="R56" i="6" s="1"/>
  <c r="K57" i="6"/>
  <c r="P57" i="6" s="1"/>
  <c r="L57" i="6"/>
  <c r="R57" i="6" s="1"/>
  <c r="K58" i="6"/>
  <c r="S67" i="1" s="1"/>
  <c r="L58" i="6"/>
  <c r="K59" i="6"/>
  <c r="L59" i="6"/>
  <c r="R59" i="6" s="1"/>
  <c r="K60" i="6"/>
  <c r="S69" i="1" s="1"/>
  <c r="L60" i="6"/>
  <c r="R60" i="6" s="1"/>
  <c r="K61" i="6"/>
  <c r="S70" i="1" s="1"/>
  <c r="L61" i="6"/>
  <c r="R61" i="6" s="1"/>
  <c r="K62" i="6"/>
  <c r="S71" i="1" s="1"/>
  <c r="L62" i="6"/>
  <c r="R62" i="6" s="1"/>
  <c r="R52" i="1"/>
  <c r="R53" i="1"/>
  <c r="R54" i="1"/>
  <c r="R55" i="1"/>
  <c r="R56" i="1"/>
  <c r="R57" i="1"/>
  <c r="R58" i="1"/>
  <c r="R59" i="1"/>
  <c r="R60" i="1"/>
  <c r="R61" i="1"/>
  <c r="R62" i="1"/>
  <c r="R63" i="1"/>
  <c r="R64" i="1"/>
  <c r="R65" i="1"/>
  <c r="R66" i="1"/>
  <c r="R67" i="1"/>
  <c r="R68" i="1"/>
  <c r="R69" i="1"/>
  <c r="R70" i="1"/>
  <c r="R71" i="1"/>
  <c r="R45" i="1"/>
  <c r="R46" i="1"/>
  <c r="R47" i="1"/>
  <c r="R48" i="1"/>
  <c r="R49" i="1"/>
  <c r="R50" i="1"/>
  <c r="R51" i="1"/>
  <c r="R28" i="1"/>
  <c r="R29" i="1"/>
  <c r="R30" i="1"/>
  <c r="R31" i="1"/>
  <c r="R32" i="1"/>
  <c r="R33" i="1"/>
  <c r="R34" i="1"/>
  <c r="R35" i="1"/>
  <c r="R36" i="1"/>
  <c r="R37" i="1"/>
  <c r="R38" i="1"/>
  <c r="R39" i="1"/>
  <c r="R40" i="1"/>
  <c r="R41" i="1"/>
  <c r="R42" i="1"/>
  <c r="R43" i="1"/>
  <c r="R44" i="1"/>
  <c r="R13" i="1"/>
  <c r="R14" i="1"/>
  <c r="R15" i="1"/>
  <c r="R16" i="1"/>
  <c r="R17" i="1"/>
  <c r="R18" i="1"/>
  <c r="R19" i="1"/>
  <c r="R20" i="1"/>
  <c r="R21" i="1"/>
  <c r="R22" i="1"/>
  <c r="R23" i="1"/>
  <c r="R24" i="1"/>
  <c r="R25" i="1"/>
  <c r="R26" i="1"/>
  <c r="R27" i="1"/>
  <c r="K18" i="6"/>
  <c r="L18" i="6"/>
  <c r="R18" i="6" s="1"/>
  <c r="L4" i="6"/>
  <c r="L5" i="6"/>
  <c r="Q5" i="6" s="1"/>
  <c r="L6" i="6"/>
  <c r="R6" i="6" s="1"/>
  <c r="L7" i="6"/>
  <c r="R7" i="6" s="1"/>
  <c r="L8" i="6"/>
  <c r="R8" i="6" s="1"/>
  <c r="L9" i="6"/>
  <c r="R9" i="6" s="1"/>
  <c r="L10" i="6"/>
  <c r="R10" i="6" s="1"/>
  <c r="L11" i="6"/>
  <c r="R11" i="6" s="1"/>
  <c r="L12" i="6"/>
  <c r="R12" i="6" s="1"/>
  <c r="L13" i="6"/>
  <c r="R13" i="6" s="1"/>
  <c r="L14" i="6"/>
  <c r="R14" i="6" s="1"/>
  <c r="L15" i="6"/>
  <c r="Q15" i="6" s="1"/>
  <c r="L16" i="6"/>
  <c r="Q16" i="6" s="1"/>
  <c r="L17" i="6"/>
  <c r="Q17" i="6" s="1"/>
  <c r="K5" i="6"/>
  <c r="K6" i="6"/>
  <c r="P15" i="1" s="1"/>
  <c r="K7" i="6"/>
  <c r="P16" i="1" s="1"/>
  <c r="K8" i="6"/>
  <c r="K9" i="6"/>
  <c r="K10" i="6"/>
  <c r="K11" i="6"/>
  <c r="K12" i="6"/>
  <c r="S21" i="1" s="1"/>
  <c r="K13" i="6"/>
  <c r="S22" i="1" s="1"/>
  <c r="K14" i="6"/>
  <c r="S23" i="1" s="1"/>
  <c r="K15" i="6"/>
  <c r="S24" i="1" s="1"/>
  <c r="K16" i="6"/>
  <c r="P25" i="1" s="1"/>
  <c r="K17" i="6"/>
  <c r="P26" i="1" s="1"/>
  <c r="L3" i="6"/>
  <c r="D8" i="6"/>
  <c r="Q122" i="6" l="1"/>
  <c r="P122" i="6"/>
  <c r="P120" i="6"/>
  <c r="P123" i="6"/>
  <c r="P132" i="1" s="1"/>
  <c r="P121" i="6"/>
  <c r="P130" i="1" s="1"/>
  <c r="P4" i="6"/>
  <c r="P13" i="1" s="1"/>
  <c r="P58" i="6"/>
  <c r="P69" i="6"/>
  <c r="P3" i="6"/>
  <c r="P12" i="1" s="1"/>
  <c r="P67" i="1"/>
  <c r="R54" i="6"/>
  <c r="O54" i="6"/>
  <c r="O118" i="6"/>
  <c r="O106" i="6"/>
  <c r="O94" i="6"/>
  <c r="O82" i="6"/>
  <c r="O70" i="6"/>
  <c r="Q111" i="6"/>
  <c r="Q99" i="6"/>
  <c r="Q87" i="6"/>
  <c r="Q75" i="6"/>
  <c r="Q62" i="6"/>
  <c r="Q50" i="6"/>
  <c r="Q38" i="6"/>
  <c r="Q26" i="6"/>
  <c r="Q14" i="6"/>
  <c r="R126" i="6"/>
  <c r="R114" i="6"/>
  <c r="R102" i="6"/>
  <c r="R90" i="6"/>
  <c r="R78" i="6"/>
  <c r="R65" i="6"/>
  <c r="R53" i="6"/>
  <c r="R41" i="6"/>
  <c r="R29" i="6"/>
  <c r="R17" i="6"/>
  <c r="R5" i="6"/>
  <c r="Q109" i="6"/>
  <c r="Q97" i="6"/>
  <c r="Q85" i="6"/>
  <c r="Q73" i="6"/>
  <c r="Q60" i="6"/>
  <c r="Q48" i="6"/>
  <c r="Q36" i="6"/>
  <c r="Q24" i="6"/>
  <c r="Q12" i="6"/>
  <c r="R124" i="6"/>
  <c r="R112" i="6"/>
  <c r="R100" i="6"/>
  <c r="R88" i="6"/>
  <c r="R76" i="6"/>
  <c r="R63" i="6"/>
  <c r="R51" i="6"/>
  <c r="R39" i="6"/>
  <c r="R27" i="6"/>
  <c r="R15" i="6"/>
  <c r="Q120" i="6"/>
  <c r="Q108" i="6"/>
  <c r="Q96" i="6"/>
  <c r="Q84" i="6"/>
  <c r="Q72" i="6"/>
  <c r="Q59" i="6"/>
  <c r="Q47" i="6"/>
  <c r="Q35" i="6"/>
  <c r="Q23" i="6"/>
  <c r="Q11" i="6"/>
  <c r="O92" i="6"/>
  <c r="O80" i="6"/>
  <c r="O127" i="6"/>
  <c r="Q119" i="6"/>
  <c r="Q107" i="6"/>
  <c r="Q95" i="6"/>
  <c r="Q83" i="6"/>
  <c r="Q71" i="6"/>
  <c r="Q46" i="6"/>
  <c r="Q34" i="6"/>
  <c r="Q22" i="6"/>
  <c r="Q10" i="6"/>
  <c r="Q118" i="6"/>
  <c r="Q106" i="6"/>
  <c r="Q94" i="6"/>
  <c r="Q82" i="6"/>
  <c r="Q70" i="6"/>
  <c r="Q57" i="6"/>
  <c r="Q45" i="6"/>
  <c r="Q33" i="6"/>
  <c r="Q21" i="6"/>
  <c r="Q9" i="6"/>
  <c r="O79" i="6"/>
  <c r="Q117" i="6"/>
  <c r="Q105" i="6"/>
  <c r="Q93" i="6"/>
  <c r="Q81" i="6"/>
  <c r="Q68" i="6"/>
  <c r="Q56" i="6"/>
  <c r="Q44" i="6"/>
  <c r="Q32" i="6"/>
  <c r="Q20" i="6"/>
  <c r="Q8" i="6"/>
  <c r="R16" i="6"/>
  <c r="Q116" i="6"/>
  <c r="Q104" i="6"/>
  <c r="Q92" i="6"/>
  <c r="Q80" i="6"/>
  <c r="Q67" i="6"/>
  <c r="Q55" i="6"/>
  <c r="Q43" i="6"/>
  <c r="Q31" i="6"/>
  <c r="Q19" i="6"/>
  <c r="Q7" i="6"/>
  <c r="O102" i="6"/>
  <c r="O90" i="6"/>
  <c r="O78" i="6"/>
  <c r="O66" i="6"/>
  <c r="Q127" i="6"/>
  <c r="Q115" i="6"/>
  <c r="Q103" i="6"/>
  <c r="Q91" i="6"/>
  <c r="Q79" i="6"/>
  <c r="Q66" i="6"/>
  <c r="Q54" i="6"/>
  <c r="Q63" i="1" s="1"/>
  <c r="Q42" i="6"/>
  <c r="Q30" i="6"/>
  <c r="Q18" i="6"/>
  <c r="Q6" i="6"/>
  <c r="P63" i="1"/>
  <c r="T69" i="6"/>
  <c r="Q69" i="6"/>
  <c r="Q78" i="1" s="1"/>
  <c r="O119" i="6"/>
  <c r="O107" i="6"/>
  <c r="O95" i="6"/>
  <c r="O83" i="6"/>
  <c r="O31" i="6"/>
  <c r="O19" i="6"/>
  <c r="O9" i="6"/>
  <c r="O23" i="6"/>
  <c r="O58" i="6"/>
  <c r="Q58" i="6" s="1"/>
  <c r="Q67" i="1" s="1"/>
  <c r="O46" i="6"/>
  <c r="O34" i="6"/>
  <c r="O22" i="6"/>
  <c r="O57" i="6"/>
  <c r="O45" i="6"/>
  <c r="O33" i="6"/>
  <c r="O21" i="6"/>
  <c r="P47" i="1"/>
  <c r="O71" i="6"/>
  <c r="O67" i="6"/>
  <c r="O56" i="6"/>
  <c r="O32" i="6"/>
  <c r="O112" i="6"/>
  <c r="O100" i="6"/>
  <c r="O88" i="6"/>
  <c r="O76" i="6"/>
  <c r="O64" i="6"/>
  <c r="O16" i="6"/>
  <c r="O68" i="6"/>
  <c r="O10" i="6"/>
  <c r="O124" i="6"/>
  <c r="O52" i="6"/>
  <c r="O8" i="6"/>
  <c r="O40" i="6"/>
  <c r="P71" i="1"/>
  <c r="O28" i="6"/>
  <c r="P59" i="1"/>
  <c r="P35" i="1"/>
  <c r="O44" i="6"/>
  <c r="O20" i="6"/>
  <c r="O117" i="6"/>
  <c r="O105" i="6"/>
  <c r="O93" i="6"/>
  <c r="O81" i="6"/>
  <c r="O69" i="6"/>
  <c r="R69" i="6" s="1"/>
  <c r="O126" i="6"/>
  <c r="P23" i="1"/>
  <c r="Q53" i="1"/>
  <c r="Q29" i="1"/>
  <c r="O47" i="6"/>
  <c r="P56" i="1"/>
  <c r="S56" i="1"/>
  <c r="P73" i="1"/>
  <c r="O59" i="6"/>
  <c r="P68" i="1"/>
  <c r="S68" i="1"/>
  <c r="O35" i="6"/>
  <c r="P44" i="1"/>
  <c r="S44" i="1"/>
  <c r="O18" i="6"/>
  <c r="S60" i="1"/>
  <c r="O51" i="6"/>
  <c r="P60" i="1"/>
  <c r="O11" i="6"/>
  <c r="P20" i="1"/>
  <c r="S20" i="1"/>
  <c r="O55" i="6"/>
  <c r="P64" i="1"/>
  <c r="S64" i="1"/>
  <c r="O43" i="6"/>
  <c r="P52" i="1"/>
  <c r="S52" i="1"/>
  <c r="Q17" i="1"/>
  <c r="Q65" i="1"/>
  <c r="Q41" i="1"/>
  <c r="P74" i="1"/>
  <c r="O125" i="6"/>
  <c r="O113" i="6"/>
  <c r="O101" i="6"/>
  <c r="O89" i="6"/>
  <c r="O77" i="6"/>
  <c r="O65" i="6"/>
  <c r="O53" i="6"/>
  <c r="O41" i="6"/>
  <c r="Q50" i="1" s="1"/>
  <c r="O29" i="6"/>
  <c r="O17" i="6"/>
  <c r="Q26" i="1" s="1"/>
  <c r="Q66" i="1"/>
  <c r="Q54" i="1"/>
  <c r="Q42" i="1"/>
  <c r="Q30" i="1"/>
  <c r="Q18" i="1"/>
  <c r="S128" i="1"/>
  <c r="S116" i="1"/>
  <c r="S104" i="1"/>
  <c r="S92" i="1"/>
  <c r="S80" i="1"/>
  <c r="S32" i="1"/>
  <c r="P48" i="1"/>
  <c r="P36" i="1"/>
  <c r="P24" i="1"/>
  <c r="O123" i="6"/>
  <c r="R123" i="6" s="1"/>
  <c r="Q132" i="1" s="1"/>
  <c r="O111" i="6"/>
  <c r="O99" i="6"/>
  <c r="O87" i="6"/>
  <c r="O75" i="6"/>
  <c r="O63" i="6"/>
  <c r="O39" i="6"/>
  <c r="O27" i="6"/>
  <c r="O15" i="6"/>
  <c r="Q64" i="1"/>
  <c r="Q52" i="1"/>
  <c r="Q40" i="1"/>
  <c r="Q28" i="1"/>
  <c r="S126" i="1"/>
  <c r="S114" i="1"/>
  <c r="S102" i="1"/>
  <c r="S90" i="1"/>
  <c r="S78" i="1"/>
  <c r="S66" i="1"/>
  <c r="S54" i="1"/>
  <c r="S42" i="1"/>
  <c r="S30" i="1"/>
  <c r="S18" i="1"/>
  <c r="P70" i="1"/>
  <c r="P58" i="1"/>
  <c r="P46" i="1"/>
  <c r="P34" i="1"/>
  <c r="P22" i="1"/>
  <c r="O122" i="6"/>
  <c r="O110" i="6"/>
  <c r="O98" i="6"/>
  <c r="O86" i="6"/>
  <c r="O74" i="6"/>
  <c r="O62" i="6"/>
  <c r="O50" i="6"/>
  <c r="O38" i="6"/>
  <c r="O26" i="6"/>
  <c r="O14" i="6"/>
  <c r="Q51" i="1"/>
  <c r="Q39" i="1"/>
  <c r="S125" i="1"/>
  <c r="S113" i="1"/>
  <c r="S101" i="1"/>
  <c r="S89" i="1"/>
  <c r="S77" i="1"/>
  <c r="S65" i="1"/>
  <c r="S53" i="1"/>
  <c r="S41" i="1"/>
  <c r="S29" i="1"/>
  <c r="S17" i="1"/>
  <c r="P69" i="1"/>
  <c r="P57" i="1"/>
  <c r="P45" i="1"/>
  <c r="P33" i="1"/>
  <c r="P21" i="1"/>
  <c r="O121" i="6"/>
  <c r="O109" i="6"/>
  <c r="O97" i="6"/>
  <c r="O85" i="6"/>
  <c r="O73" i="6"/>
  <c r="O61" i="6"/>
  <c r="O49" i="6"/>
  <c r="O37" i="6"/>
  <c r="O25" i="6"/>
  <c r="O13" i="6"/>
  <c r="Q62" i="1"/>
  <c r="S136" i="1"/>
  <c r="S124" i="1"/>
  <c r="S112" i="1"/>
  <c r="S100" i="1"/>
  <c r="S88" i="1"/>
  <c r="S76" i="1"/>
  <c r="S40" i="1"/>
  <c r="S28" i="1"/>
  <c r="S16" i="1"/>
  <c r="P32" i="1"/>
  <c r="O120" i="6"/>
  <c r="O108" i="6"/>
  <c r="O96" i="6"/>
  <c r="O84" i="6"/>
  <c r="O72" i="6"/>
  <c r="O60" i="6"/>
  <c r="O48" i="6"/>
  <c r="O36" i="6"/>
  <c r="O24" i="6"/>
  <c r="O12" i="6"/>
  <c r="Q61" i="1"/>
  <c r="Q49" i="1"/>
  <c r="Q37" i="1"/>
  <c r="Q25" i="1"/>
  <c r="S135" i="1"/>
  <c r="S123" i="1"/>
  <c r="S111" i="1"/>
  <c r="S99" i="1"/>
  <c r="S87" i="1"/>
  <c r="S75" i="1"/>
  <c r="S63" i="1"/>
  <c r="S51" i="1"/>
  <c r="S39" i="1"/>
  <c r="S27" i="1"/>
  <c r="S15" i="1"/>
  <c r="P55" i="1"/>
  <c r="P43" i="1"/>
  <c r="P31" i="1"/>
  <c r="P19" i="1"/>
  <c r="Q60" i="1"/>
  <c r="Q48" i="1"/>
  <c r="Q36" i="1"/>
  <c r="S134" i="1"/>
  <c r="S122" i="1"/>
  <c r="S110" i="1"/>
  <c r="S98" i="1"/>
  <c r="S86" i="1"/>
  <c r="S74" i="1"/>
  <c r="S62" i="1"/>
  <c r="S50" i="1"/>
  <c r="S38" i="1"/>
  <c r="S26" i="1"/>
  <c r="S14" i="1"/>
  <c r="P66" i="1"/>
  <c r="P54" i="1"/>
  <c r="P42" i="1"/>
  <c r="P30" i="1"/>
  <c r="P18" i="1"/>
  <c r="Q71" i="1"/>
  <c r="Q35" i="1"/>
  <c r="Q23" i="1"/>
  <c r="S133" i="1"/>
  <c r="S121" i="1"/>
  <c r="S109" i="1"/>
  <c r="S97" i="1"/>
  <c r="S85" i="1"/>
  <c r="S73" i="1"/>
  <c r="S61" i="1"/>
  <c r="S49" i="1"/>
  <c r="S37" i="1"/>
  <c r="S25" i="1"/>
  <c r="S13" i="1"/>
  <c r="P65" i="1"/>
  <c r="P53" i="1"/>
  <c r="P41" i="1"/>
  <c r="P29" i="1"/>
  <c r="P17" i="1"/>
  <c r="Q70" i="1"/>
  <c r="Q58" i="1"/>
  <c r="Q46" i="1"/>
  <c r="Q34" i="1"/>
  <c r="Q22" i="1"/>
  <c r="P40" i="1"/>
  <c r="P28" i="1"/>
  <c r="Q57" i="1"/>
  <c r="Q45" i="1"/>
  <c r="Q33" i="1"/>
  <c r="P51" i="1"/>
  <c r="P39" i="1"/>
  <c r="P27" i="1"/>
  <c r="Q68" i="1"/>
  <c r="Q56" i="1"/>
  <c r="Q44" i="1"/>
  <c r="Q32" i="1"/>
  <c r="Q20" i="1"/>
  <c r="Q55" i="1"/>
  <c r="Q43" i="1"/>
  <c r="Q31" i="1"/>
  <c r="Q19" i="1"/>
  <c r="O7" i="6"/>
  <c r="T16" i="1" s="1"/>
  <c r="O6" i="6"/>
  <c r="Q15" i="1" s="1"/>
  <c r="S12" i="1"/>
  <c r="O4" i="6"/>
  <c r="Q4" i="6" s="1"/>
  <c r="O5" i="6"/>
  <c r="O3" i="6"/>
  <c r="S3" i="6" s="1"/>
  <c r="P14" i="1"/>
  <c r="Q123" i="6" l="1"/>
  <c r="R121" i="6"/>
  <c r="T121" i="6"/>
  <c r="S121" i="6"/>
  <c r="T130" i="1" s="1"/>
  <c r="Q121" i="6"/>
  <c r="Q130" i="1" s="1"/>
  <c r="R4" i="6"/>
  <c r="Q13" i="1" s="1"/>
  <c r="R58" i="6"/>
  <c r="T54" i="6"/>
  <c r="S54" i="6"/>
  <c r="T63" i="1" s="1"/>
  <c r="S69" i="6"/>
  <c r="T78" i="1" s="1"/>
  <c r="Q3" i="6"/>
  <c r="T3" i="6"/>
  <c r="R3" i="6"/>
  <c r="T77" i="1"/>
  <c r="Q72" i="1"/>
  <c r="Q47" i="1"/>
  <c r="Q38" i="1"/>
  <c r="Q69" i="1"/>
  <c r="Q59" i="1"/>
  <c r="Q74" i="1"/>
  <c r="Q73" i="1"/>
  <c r="Q21" i="1"/>
  <c r="Q24" i="1"/>
  <c r="Q27" i="1"/>
  <c r="P72" i="1"/>
  <c r="Q75" i="1"/>
  <c r="Q16" i="1"/>
  <c r="T14" i="1"/>
  <c r="Q14" i="1" l="1"/>
  <c r="T12" i="1"/>
  <c r="Q1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<sst xmlns="http://schemas.openxmlformats.org/spreadsheetml/2006/main" count="1286" uniqueCount="325">
  <si>
    <t>Soil Type</t>
  </si>
  <si>
    <t>Span Length (ft)</t>
  </si>
  <si>
    <t>Diameter (in)</t>
  </si>
  <si>
    <t>Foundation Depth (ft)</t>
  </si>
  <si>
    <t>30 ft Pole Length</t>
  </si>
  <si>
    <t>36 ft Pole Length</t>
  </si>
  <si>
    <t>40 ft Pole Length</t>
  </si>
  <si>
    <t>100 or less</t>
  </si>
  <si>
    <t>101 - 120</t>
  </si>
  <si>
    <t>121 - 150</t>
  </si>
  <si>
    <t>151 - 176</t>
  </si>
  <si>
    <t>177 - 200</t>
  </si>
  <si>
    <t>Low Sand</t>
  </si>
  <si>
    <t>Med Sand</t>
  </si>
  <si>
    <t>High Sand</t>
  </si>
  <si>
    <t>Low Clay</t>
  </si>
  <si>
    <t>Med Clay</t>
  </si>
  <si>
    <t>High Clay</t>
  </si>
  <si>
    <t>-</t>
  </si>
  <si>
    <t>Span length</t>
  </si>
  <si>
    <t>Diameter</t>
  </si>
  <si>
    <t>Span Length Code</t>
  </si>
  <si>
    <t>Pole Height Code</t>
  </si>
  <si>
    <t>Soil Type Code</t>
  </si>
  <si>
    <t>A</t>
  </si>
  <si>
    <t>B</t>
  </si>
  <si>
    <t>C</t>
  </si>
  <si>
    <t>D</t>
  </si>
  <si>
    <t>E</t>
  </si>
  <si>
    <t>F</t>
  </si>
  <si>
    <t>Concatenate</t>
  </si>
  <si>
    <t>Tethered</t>
  </si>
  <si>
    <t>Untethered</t>
  </si>
  <si>
    <t>Code</t>
  </si>
  <si>
    <t>Untethered Foundation Depth</t>
  </si>
  <si>
    <t>Tethered Foundation Depth</t>
  </si>
  <si>
    <t xml:space="preserve">Project Name: </t>
  </si>
  <si>
    <t>Signal Designers</t>
  </si>
  <si>
    <t>Checker</t>
  </si>
  <si>
    <t>Role</t>
  </si>
  <si>
    <t>Initials</t>
  </si>
  <si>
    <t>Date</t>
  </si>
  <si>
    <t>Geotechnical Designers</t>
  </si>
  <si>
    <t xml:space="preserve">MDOT JN: </t>
  </si>
  <si>
    <t>Intersection Description</t>
  </si>
  <si>
    <t>Pole Location</t>
  </si>
  <si>
    <t>Pole Number</t>
  </si>
  <si>
    <t>Structure Number</t>
  </si>
  <si>
    <t>Pole Height (ft)</t>
  </si>
  <si>
    <t>Tethered or Untethered?</t>
  </si>
  <si>
    <t>Boring Number</t>
  </si>
  <si>
    <r>
      <t>S</t>
    </r>
    <r>
      <rPr>
        <b/>
        <vertAlign val="subscript"/>
        <sz val="11"/>
        <color theme="1"/>
        <rFont val="Calibri"/>
        <family val="2"/>
        <scheme val="minor"/>
      </rPr>
      <t>u</t>
    </r>
    <r>
      <rPr>
        <b/>
        <sz val="11"/>
        <color theme="1"/>
        <rFont val="Calibri"/>
        <family val="2"/>
        <scheme val="minor"/>
      </rPr>
      <t xml:space="preserve"> (psf)</t>
    </r>
  </si>
  <si>
    <r>
      <t>N</t>
    </r>
    <r>
      <rPr>
        <b/>
        <vertAlign val="subscript"/>
        <sz val="11"/>
        <color theme="1"/>
        <rFont val="Calibri"/>
        <family val="2"/>
        <scheme val="minor"/>
      </rPr>
      <t>60</t>
    </r>
    <r>
      <rPr>
        <b/>
        <sz val="11"/>
        <color theme="1"/>
        <rFont val="Calibri"/>
        <family val="2"/>
        <scheme val="minor"/>
      </rPr>
      <t xml:space="preserve"> </t>
    </r>
  </si>
  <si>
    <t>Pole Height</t>
  </si>
  <si>
    <t>Soil Type Check</t>
  </si>
  <si>
    <r>
      <t>N</t>
    </r>
    <r>
      <rPr>
        <vertAlign val="subscript"/>
        <sz val="11"/>
        <color theme="1"/>
        <rFont val="Calibri"/>
        <family val="2"/>
        <scheme val="minor"/>
      </rPr>
      <t>60</t>
    </r>
  </si>
  <si>
    <r>
      <t>S</t>
    </r>
    <r>
      <rPr>
        <vertAlign val="subscript"/>
        <sz val="11"/>
        <color theme="1"/>
        <rFont val="Calibri"/>
        <family val="2"/>
        <scheme val="minor"/>
      </rPr>
      <t>u</t>
    </r>
  </si>
  <si>
    <r>
      <t xml:space="preserve">First, the traffic signal designer will input the project name and MDOT Job Number into the appropriate cells. Next, the intersection description is entered into the appropriate cell for </t>
    </r>
    <r>
      <rPr>
        <b/>
        <sz val="11"/>
        <color theme="1"/>
        <rFont val="Calibri"/>
        <family val="2"/>
        <scheme val="minor"/>
      </rPr>
      <t>each</t>
    </r>
    <r>
      <rPr>
        <sz val="11"/>
        <color theme="1"/>
        <rFont val="Calibri"/>
        <family val="2"/>
        <scheme val="minor"/>
      </rPr>
      <t xml:space="preserve"> pole requiring outputs. Note that output values will not display unless the intersection description field is entered. </t>
    </r>
  </si>
  <si>
    <t xml:space="preserve">Next, the traffic signal designer will input the pole number (beginning with 1 for the pole located nearest to the signal controller and continuing clockwise around the intersection) and the pole location. Cardinal directions (ie. North, South, East, West) are used to determine the location of the pole relative to the intersection. The traffic signal designer will then input the structure number of the strain pole, if applicable. </t>
  </si>
  <si>
    <t>30' Untethered Foundation Depth (2)</t>
  </si>
  <si>
    <t>30' Tethered Foundation Depth (2)</t>
  </si>
  <si>
    <t>Engineering Manual Preamble</t>
  </si>
  <si>
    <t>Revised</t>
  </si>
  <si>
    <t>This manual provides guidance to administrative, engineering, and technical staff. Engineering practice requires that professionals use a combination of technical skills and judgment in decision making. Engineering judgment is necessary to allow decisions to account for unique site-specific conditions and considerations to provide high quality products, within budget, and to protect the public health, safety, and welfare. This manual provides the general operational guidelines; however, it is understood that adaptation, adjustments, and deviations are sometimes necessary. Innovation is a key foundational element to advance the state of engineering practice and develop more effective and efficient engineering solutions and materials. As such, it is essential that our engineering manuals provide a vehicle to promote, pilot, or implement technologies or practices that provide efficiencies and quality products, while maintaining the safety, health, and welfare of the public. It is expected when making significant or impactful deviations from the technical information from these guidance materials, that reasonable consultations with experts, technical committees, and/or policy setting bodies occur prior to actions within the timeframes allowed. It is also expected that these consultations will eliminate any potential conflicts of interest, perceived or otherwise. MDOT Leadership is committed to a culture of innovation to optimize engineering solutions. The National Society of Professional Engineers Code of Ethics for Engineering is founded on six fundamental canons. Those canons are provided below. Engineers, in the fulfillment of their professional duties, shall:</t>
  </si>
  <si>
    <t>1.</t>
  </si>
  <si>
    <t>Hold paramount the safety, health, and welfare of the public.</t>
  </si>
  <si>
    <t>2.</t>
  </si>
  <si>
    <t>Perform Services only in areas of their competence.</t>
  </si>
  <si>
    <t>3.</t>
  </si>
  <si>
    <t>Issue public statement only in an objective and truthful manner.</t>
  </si>
  <si>
    <t>4.</t>
  </si>
  <si>
    <t>Act for each employer or client as faithful agents or trustees.</t>
  </si>
  <si>
    <t>5.</t>
  </si>
  <si>
    <t>Avoid deceptive acts.</t>
  </si>
  <si>
    <t>6.</t>
  </si>
  <si>
    <t>Conduct themselves honorably, reasonably, ethically and lawfully so as to enhance the honor, reputation, and usefulness of the profession.</t>
  </si>
  <si>
    <t>v1.0</t>
  </si>
  <si>
    <t>•</t>
  </si>
  <si>
    <t>Initial release</t>
  </si>
  <si>
    <t>MDOT Traffic and Safety Support Area</t>
  </si>
  <si>
    <t>Strain Pole Foundation Worksheet Instructions</t>
  </si>
  <si>
    <t>Strain Pole Foundation Worksheet Change Log</t>
  </si>
  <si>
    <t>Instructions</t>
  </si>
  <si>
    <t>This tool has been developed to output the required diameter and foundation depth of signal strain poles given various input parameters, per MDOT Design Guide SIG-153-A.</t>
  </si>
  <si>
    <t>MDOT Strain Pole Foundation Worksheet</t>
  </si>
  <si>
    <t>Analysis Engineer</t>
  </si>
  <si>
    <t>Design Tool</t>
  </si>
  <si>
    <r>
      <t xml:space="preserve">The tool, located in the "Design Tool" tab, is intended to be used by two groups: traffic signal designers and geotechnical designers. The header of columns in which traffic signal designers input values are shaded </t>
    </r>
    <r>
      <rPr>
        <sz val="11"/>
        <color theme="7"/>
        <rFont val="Calibri"/>
        <family val="2"/>
        <scheme val="minor"/>
      </rPr>
      <t>yellow</t>
    </r>
    <r>
      <rPr>
        <sz val="11"/>
        <rFont val="Calibri"/>
        <family val="2"/>
        <scheme val="minor"/>
      </rPr>
      <t xml:space="preserve">, and the column headers in which geotechnical designers input values are shaded </t>
    </r>
    <r>
      <rPr>
        <sz val="11"/>
        <color theme="9"/>
        <rFont val="Calibri"/>
        <family val="2"/>
        <scheme val="minor"/>
      </rPr>
      <t>green</t>
    </r>
    <r>
      <rPr>
        <sz val="11"/>
        <rFont val="Calibri"/>
        <family val="2"/>
        <scheme val="minor"/>
      </rPr>
      <t xml:space="preserve">. Cells requiring inputs are shaded </t>
    </r>
    <r>
      <rPr>
        <sz val="11"/>
        <color theme="8"/>
        <rFont val="Calibri"/>
        <family val="2"/>
        <scheme val="minor"/>
      </rPr>
      <t>blue</t>
    </r>
    <r>
      <rPr>
        <sz val="11"/>
        <rFont val="Calibri"/>
        <family val="2"/>
        <scheme val="minor"/>
      </rPr>
      <t xml:space="preserve">. All other cells are locked. Up to 125 poles can be entered into the tool. If additional rows are needed, copy this Excel workbook and create a second file. Do </t>
    </r>
    <r>
      <rPr>
        <b/>
        <sz val="11"/>
        <rFont val="Calibri"/>
        <family val="2"/>
        <scheme val="minor"/>
      </rPr>
      <t>NOT</t>
    </r>
    <r>
      <rPr>
        <sz val="11"/>
        <rFont val="Calibri"/>
        <family val="2"/>
        <scheme val="minor"/>
      </rPr>
      <t xml:space="preserve"> copy the "Design Tool" tab within the workbook or copy and insert rows, as the copied data will not calculate properly.</t>
    </r>
  </si>
  <si>
    <r>
      <t xml:space="preserve">Both the traffic signal designer and geotechnical designer will initial and date the table. The spreadsheet can be printed by using the Print option and the "Fit All Columns on One Page" selection, with the orientation set to Landscape. If all rows are used, the sheet will print to one page.  Again, if additional rows are needed, copy the entire workbook. Do </t>
    </r>
    <r>
      <rPr>
        <b/>
        <sz val="11"/>
        <color theme="1"/>
        <rFont val="Calibri"/>
        <family val="2"/>
        <scheme val="minor"/>
      </rPr>
      <t>NOT</t>
    </r>
    <r>
      <rPr>
        <sz val="11"/>
        <color theme="1"/>
        <rFont val="Calibri"/>
        <family val="2"/>
        <scheme val="minor"/>
      </rPr>
      <t xml:space="preserve"> copy sheets within the workbook or copy and insert rows.</t>
    </r>
  </si>
  <si>
    <t>Tie-Off?</t>
  </si>
  <si>
    <t>Yes</t>
  </si>
  <si>
    <r>
      <t xml:space="preserve">After the soil information is entered, output values for diameter and foundation depths will display in the </t>
    </r>
    <r>
      <rPr>
        <sz val="11"/>
        <color theme="1" tint="0.499984740745262"/>
        <rFont val="Calibri"/>
        <family val="2"/>
        <scheme val="minor"/>
      </rPr>
      <t>grey</t>
    </r>
    <r>
      <rPr>
        <sz val="11"/>
        <color theme="1"/>
        <rFont val="Calibri"/>
        <family val="2"/>
        <scheme val="minor"/>
      </rPr>
      <t xml:space="preserve"> columns. If a 30' pole height is selected, two sets of output values will become visible. The traffic signal designer and geotechnical engineer will use engineering judgment to determine which set of diameters and foundation depths is appropriate. </t>
    </r>
  </si>
  <si>
    <t>Casing?</t>
  </si>
  <si>
    <t>No</t>
  </si>
  <si>
    <t>AAAA</t>
  </si>
  <si>
    <t>AABA</t>
  </si>
  <si>
    <t>AACA</t>
  </si>
  <si>
    <t>AADA</t>
  </si>
  <si>
    <t>AAEA</t>
  </si>
  <si>
    <t>AAFA</t>
  </si>
  <si>
    <t>BAAA</t>
  </si>
  <si>
    <t>BABA</t>
  </si>
  <si>
    <t>BACA</t>
  </si>
  <si>
    <t>Tie-Off</t>
  </si>
  <si>
    <t>Tie-Off Code</t>
  </si>
  <si>
    <t>BADA</t>
  </si>
  <si>
    <t>BAEA</t>
  </si>
  <si>
    <t>BAFA</t>
  </si>
  <si>
    <t>CAAA</t>
  </si>
  <si>
    <t>CABA</t>
  </si>
  <si>
    <t>CACA</t>
  </si>
  <si>
    <t>CADA</t>
  </si>
  <si>
    <t>CAEA</t>
  </si>
  <si>
    <t>CAFA</t>
  </si>
  <si>
    <t>DAAA</t>
  </si>
  <si>
    <t>DABA</t>
  </si>
  <si>
    <t>DACA</t>
  </si>
  <si>
    <t>DADA</t>
  </si>
  <si>
    <t>DAEA</t>
  </si>
  <si>
    <t>DAFA</t>
  </si>
  <si>
    <t>EAAA</t>
  </si>
  <si>
    <t>EABA</t>
  </si>
  <si>
    <t>EACA</t>
  </si>
  <si>
    <t>EADA</t>
  </si>
  <si>
    <t>EAEA</t>
  </si>
  <si>
    <t>EAFA</t>
  </si>
  <si>
    <t>ABAA</t>
  </si>
  <si>
    <t>ABBA</t>
  </si>
  <si>
    <t>ABCA</t>
  </si>
  <si>
    <t>ABDA</t>
  </si>
  <si>
    <t>ABEA</t>
  </si>
  <si>
    <t>ABFA</t>
  </si>
  <si>
    <t>BBAA</t>
  </si>
  <si>
    <t>BBBA</t>
  </si>
  <si>
    <t>BBCA</t>
  </si>
  <si>
    <t>BBDA</t>
  </si>
  <si>
    <t>BBEA</t>
  </si>
  <si>
    <t>BBFA</t>
  </si>
  <si>
    <t>CBAA</t>
  </si>
  <si>
    <t>CBBA</t>
  </si>
  <si>
    <t>CBCA</t>
  </si>
  <si>
    <t>CBDA</t>
  </si>
  <si>
    <t>CBEA</t>
  </si>
  <si>
    <t>CBFA</t>
  </si>
  <si>
    <t>DBAA</t>
  </si>
  <si>
    <t>DBBA</t>
  </si>
  <si>
    <t>DBCA</t>
  </si>
  <si>
    <t>DBDA</t>
  </si>
  <si>
    <t>DBEA</t>
  </si>
  <si>
    <t>DBFA</t>
  </si>
  <si>
    <t>EBAA</t>
  </si>
  <si>
    <t>EBBA</t>
  </si>
  <si>
    <t>EBCA</t>
  </si>
  <si>
    <t>EBEA</t>
  </si>
  <si>
    <t>EBFA</t>
  </si>
  <si>
    <t>ACAA</t>
  </si>
  <si>
    <t>ACBA</t>
  </si>
  <si>
    <t>ACCA</t>
  </si>
  <si>
    <t>ACDA</t>
  </si>
  <si>
    <t>ACEA</t>
  </si>
  <si>
    <t>ACFA</t>
  </si>
  <si>
    <t>BCAA</t>
  </si>
  <si>
    <t>BCBA</t>
  </si>
  <si>
    <t>BCEA</t>
  </si>
  <si>
    <t>BCDA</t>
  </si>
  <si>
    <t>BCCA</t>
  </si>
  <si>
    <t>BCFA</t>
  </si>
  <si>
    <t>CCAA</t>
  </si>
  <si>
    <t>CCBA</t>
  </si>
  <si>
    <t>CCCA</t>
  </si>
  <si>
    <t>CCDA</t>
  </si>
  <si>
    <t>CCEA</t>
  </si>
  <si>
    <t>CCFA</t>
  </si>
  <si>
    <t>DCAA</t>
  </si>
  <si>
    <t>DCBA</t>
  </si>
  <si>
    <t>DCCA</t>
  </si>
  <si>
    <t>DCDA</t>
  </si>
  <si>
    <t>DCEA</t>
  </si>
  <si>
    <t>DCFA</t>
  </si>
  <si>
    <t>ECAA</t>
  </si>
  <si>
    <t>ECBA</t>
  </si>
  <si>
    <t>ECCA</t>
  </si>
  <si>
    <t>ECDA</t>
  </si>
  <si>
    <t>ECEA</t>
  </si>
  <si>
    <t>ECFA</t>
  </si>
  <si>
    <t>AAAB</t>
  </si>
  <si>
    <t>AABB</t>
  </si>
  <si>
    <t>EBDA</t>
  </si>
  <si>
    <t>AACB</t>
  </si>
  <si>
    <t>AADB</t>
  </si>
  <si>
    <t>AAEB</t>
  </si>
  <si>
    <t>AAFB</t>
  </si>
  <si>
    <t>BAAB</t>
  </si>
  <si>
    <t>BABB</t>
  </si>
  <si>
    <t>BACB</t>
  </si>
  <si>
    <t>BADB</t>
  </si>
  <si>
    <t>BAEB</t>
  </si>
  <si>
    <t>BAFB</t>
  </si>
  <si>
    <t>CAAB</t>
  </si>
  <si>
    <t>CABB</t>
  </si>
  <si>
    <t>CACB</t>
  </si>
  <si>
    <t>CADB</t>
  </si>
  <si>
    <t>CAEB</t>
  </si>
  <si>
    <t>CAFB</t>
  </si>
  <si>
    <t>DAAB</t>
  </si>
  <si>
    <t>DABB</t>
  </si>
  <si>
    <t>DACB</t>
  </si>
  <si>
    <t>DADB</t>
  </si>
  <si>
    <t>DAEB</t>
  </si>
  <si>
    <t>DAFB</t>
  </si>
  <si>
    <t>EAAB</t>
  </si>
  <si>
    <t>EABB</t>
  </si>
  <si>
    <t>EACB</t>
  </si>
  <si>
    <t>EADB</t>
  </si>
  <si>
    <t>EAEB</t>
  </si>
  <si>
    <t>EAFB</t>
  </si>
  <si>
    <t>ABAB</t>
  </si>
  <si>
    <t>ABBB</t>
  </si>
  <si>
    <t>ABCB</t>
  </si>
  <si>
    <t>ABDB</t>
  </si>
  <si>
    <t>ABEB</t>
  </si>
  <si>
    <t>ABFB</t>
  </si>
  <si>
    <t>BBAB</t>
  </si>
  <si>
    <t>BBBB</t>
  </si>
  <si>
    <t>BBCB</t>
  </si>
  <si>
    <t>BBDB</t>
  </si>
  <si>
    <t>BBEB</t>
  </si>
  <si>
    <t>BBFB</t>
  </si>
  <si>
    <t>CBAB</t>
  </si>
  <si>
    <t>CBBB</t>
  </si>
  <si>
    <t>CBCB</t>
  </si>
  <si>
    <t>CBDB</t>
  </si>
  <si>
    <t>CBEB</t>
  </si>
  <si>
    <t>CBFB</t>
  </si>
  <si>
    <t>DBAB</t>
  </si>
  <si>
    <t>DBBB</t>
  </si>
  <si>
    <t>DBCB</t>
  </si>
  <si>
    <t>DBDB</t>
  </si>
  <si>
    <t>DBEB</t>
  </si>
  <si>
    <t>DBFB</t>
  </si>
  <si>
    <t>EBAB</t>
  </si>
  <si>
    <t>EBBB</t>
  </si>
  <si>
    <t>EBCB</t>
  </si>
  <si>
    <t>EBDB</t>
  </si>
  <si>
    <t>EBEB</t>
  </si>
  <si>
    <t>EBFB</t>
  </si>
  <si>
    <t>ACAB</t>
  </si>
  <si>
    <t>ACBB</t>
  </si>
  <si>
    <t>ACCB</t>
  </si>
  <si>
    <t>ACDB</t>
  </si>
  <si>
    <t>ACEB</t>
  </si>
  <si>
    <t>ACFB</t>
  </si>
  <si>
    <t>BCAB</t>
  </si>
  <si>
    <t>BCBB</t>
  </si>
  <si>
    <t>BCCB</t>
  </si>
  <si>
    <t>BCDB</t>
  </si>
  <si>
    <t>BCEB</t>
  </si>
  <si>
    <t>BCFB</t>
  </si>
  <si>
    <t>CCAB</t>
  </si>
  <si>
    <t>CCBB</t>
  </si>
  <si>
    <t>CCCB</t>
  </si>
  <si>
    <t>CCDB</t>
  </si>
  <si>
    <t>CCEB</t>
  </si>
  <si>
    <t>CCFB</t>
  </si>
  <si>
    <t>DCAB</t>
  </si>
  <si>
    <t>DCBB</t>
  </si>
  <si>
    <t>DCCB</t>
  </si>
  <si>
    <t>DCDB</t>
  </si>
  <si>
    <t>DCEB</t>
  </si>
  <si>
    <t>DCFB</t>
  </si>
  <si>
    <t>ECAB</t>
  </si>
  <si>
    <t>ECBB</t>
  </si>
  <si>
    <t>ECCB</t>
  </si>
  <si>
    <t>ECDB</t>
  </si>
  <si>
    <t>ECEB</t>
  </si>
  <si>
    <t>ECFB</t>
  </si>
  <si>
    <t>Tie-Offs</t>
  </si>
  <si>
    <t>No Tie-Offs</t>
  </si>
  <si>
    <t>ERROR</t>
  </si>
  <si>
    <t>Choose Different Pole</t>
  </si>
  <si>
    <t>20+</t>
  </si>
  <si>
    <t>G</t>
  </si>
  <si>
    <t>AAGA</t>
  </si>
  <si>
    <t>BAGA</t>
  </si>
  <si>
    <t>CAGA</t>
  </si>
  <si>
    <t>DAGA</t>
  </si>
  <si>
    <t>EAGA</t>
  </si>
  <si>
    <t>ABGA</t>
  </si>
  <si>
    <t>BBGA</t>
  </si>
  <si>
    <t>CBGA</t>
  </si>
  <si>
    <t>DBGA</t>
  </si>
  <si>
    <t>EBGA</t>
  </si>
  <si>
    <t>ACGA</t>
  </si>
  <si>
    <t>BCGA</t>
  </si>
  <si>
    <t>CCGA</t>
  </si>
  <si>
    <t>DCGA</t>
  </si>
  <si>
    <t>ECGA</t>
  </si>
  <si>
    <t>AAGB</t>
  </si>
  <si>
    <t>BAGB</t>
  </si>
  <si>
    <t>CAGB</t>
  </si>
  <si>
    <t>DAGB</t>
  </si>
  <si>
    <t>EAGB</t>
  </si>
  <si>
    <t>ABGB</t>
  </si>
  <si>
    <t>BBGB</t>
  </si>
  <si>
    <t>CBGB</t>
  </si>
  <si>
    <t>DBGB</t>
  </si>
  <si>
    <t>EBGB</t>
  </si>
  <si>
    <t>ACGB</t>
  </si>
  <si>
    <t>BCGB</t>
  </si>
  <si>
    <t>CCGB</t>
  </si>
  <si>
    <t>DCGB</t>
  </si>
  <si>
    <t>ECGB</t>
  </si>
  <si>
    <t>5 to &lt;10</t>
  </si>
  <si>
    <t>10 to &lt;20</t>
  </si>
  <si>
    <t>500 to &lt;1000</t>
  </si>
  <si>
    <t>1000 to &lt;2000</t>
  </si>
  <si>
    <t>2000+</t>
  </si>
  <si>
    <t>Special Design Needed</t>
  </si>
  <si>
    <t>See SIG-DESIGN-153 when site specific site is required.</t>
  </si>
  <si>
    <t>Site Specific</t>
  </si>
  <si>
    <t xml:space="preserve"> </t>
  </si>
  <si>
    <t>23..5</t>
  </si>
  <si>
    <t>The traffic signal designer will then input the appropriate design values for the span length, pole height, span wire tethering, and whether the span has a tie-off configuration or not into the relevant columns. Note that pole heights must be selected from either 30', 36', or 40' poles, while span lengths are a variable input. The span length is defined as the straight horizontal distance between poles (See SIG-20 for details). For tie-off configurations, the span length is defined as the longest horizontal distance between any two adjacent poles measured along the lengths of each wire. Entering a span length value greater than 200' will trigger a warning that a special design is needed, which will be reflected in the output values. If a pole supports both a tethered and an untethered span wire, input two rows of data and choose the controlling output values. Output values will remain blank until the geotechnical designer inputs soil information.</t>
  </si>
  <si>
    <r>
      <t>The geotechnical designer will enter the boring number, soil type, and whether or not the shaft needs a casing or not into the appropriate columns. Upon entering the soil type, which is selected from a dropdown, the appropriate S</t>
    </r>
    <r>
      <rPr>
        <vertAlign val="subscript"/>
        <sz val="11"/>
        <color theme="1"/>
        <rFont val="Calibri"/>
        <family val="2"/>
        <scheme val="minor"/>
      </rPr>
      <t>u</t>
    </r>
    <r>
      <rPr>
        <sz val="11"/>
        <color theme="1"/>
        <rFont val="Calibri"/>
        <family val="2"/>
        <scheme val="minor"/>
      </rPr>
      <t xml:space="preserve"> or N</t>
    </r>
    <r>
      <rPr>
        <vertAlign val="subscript"/>
        <sz val="11"/>
        <color theme="1"/>
        <rFont val="Calibri"/>
        <family val="2"/>
        <scheme val="minor"/>
      </rPr>
      <t>60</t>
    </r>
    <r>
      <rPr>
        <sz val="11"/>
        <color theme="1"/>
        <rFont val="Calibri"/>
        <family val="2"/>
        <scheme val="minor"/>
      </rPr>
      <t xml:space="preserve"> range from SIG-153 will be populated. Entering a site specific soil type will trigger an indication that a special design, which will be reflected in the output values.</t>
    </r>
  </si>
  <si>
    <t>2023-February 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</si>
</sst>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scheme val="minor"/>
    </font>
    <font>
      <b/>
      <sz val="11"/>
      <color theme="1"/>
      <name val="Calibri"/>
      <family val="2"/>
      <scheme val="minor"/>
    </font>
    <font>
      <b/>
      <vertAlign val="subscript"/>
      <sz val="11"/>
      <color theme="1"/>
      <name val="Calibri"/>
      <family val="2"/>
      <scheme val="minor"/>
    </font>
    <font>
      <b/>
      <sz val="18"/>
      <color theme="1"/>
      <name val="Calibri"/>
      <family val="2"/>
      <scheme val="minor"/>
    </font>
    <font>
      <vertAlign val="subscript"/>
      <sz val="11"/>
      <color theme="1"/>
      <name val="Calibri"/>
      <family val="2"/>
      <scheme val="minor"/>
    </font>
    <font>
      <sz val="11"/>
      <color theme="7"/>
      <name val="Calibri"/>
      <family val="2"/>
      <scheme val="minor"/>
    </font>
    <font>
      <sz val="11"/>
      <color theme="9"/>
      <name val="Calibri"/>
      <family val="2"/>
      <scheme val="minor"/>
    </font>
    <font>
      <sz val="11"/>
      <name val="Calibri"/>
      <family val="2"/>
      <scheme val="minor"/>
    </font>
    <font>
      <sz val="11"/>
      <color theme="8"/>
      <name val="Calibri"/>
      <family val="2"/>
      <scheme val="minor"/>
    </font>
    <font>
      <sz val="11"/>
      <color theme="1" tint="0.499984740745262"/>
      <name val="Calibri"/>
      <family val="2"/>
      <scheme val="minor"/>
    </font>
    <font>
      <b/>
      <sz val="11"/>
      <name val="Calibri"/>
      <family val="2"/>
      <scheme val="minor"/>
    </font>
    <font>
      <sz val="10"/>
      <name val="Arial"/>
      <family val="2"/>
    </font>
    <font>
      <b/>
      <u/>
      <sz val="12"/>
      <name val="Arial"/>
      <family val="2"/>
    </font>
    <font>
      <sz val="12"/>
      <name val="Calibri"/>
      <family val="2"/>
    </font>
    <font>
      <b/>
      <sz val="12"/>
      <name val="Arial"/>
      <family val="2"/>
    </font>
    <font>
      <b/>
      <u/>
      <sz val="10"/>
      <name val="Arial"/>
      <family val="2"/>
    </font>
    <font>
      <b/>
      <sz val="10"/>
      <name val="Arial"/>
      <family val="2"/>
    </font>
  </fonts>
  <fills count="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0.249977111117893"/>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s>
  <cellStyleXfs count="2">
    <xf numFmtId="0" fontId="0" fillId="0" borderId="0"/>
    <xf numFmtId="0" fontId="11" fillId="0" borderId="0"/>
  </cellStyleXfs>
  <cellXfs count="211">
    <xf numFmtId="0" fontId="0" fillId="0" borderId="0" xfId="0"/>
    <xf numFmtId="0" fontId="0" fillId="0" borderId="5" xfId="0" applyBorder="1" applyAlignment="1">
      <alignment horizontal="center"/>
    </xf>
    <xf numFmtId="0" fontId="0" fillId="0" borderId="1" xfId="0" applyBorder="1" applyAlignment="1">
      <alignment horizontal="center"/>
    </xf>
    <xf numFmtId="0" fontId="0" fillId="0" borderId="6" xfId="0"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2" xfId="0" applyBorder="1" applyAlignment="1">
      <alignment horizontal="center"/>
    </xf>
    <xf numFmtId="0" fontId="0" fillId="0" borderId="11" xfId="0" applyBorder="1" applyAlignment="1">
      <alignment horizontal="center"/>
    </xf>
    <xf numFmtId="0" fontId="0" fillId="0" borderId="0" xfId="0" applyAlignment="1">
      <alignment horizontal="center"/>
    </xf>
    <xf numFmtId="0" fontId="1" fillId="0" borderId="0" xfId="0" applyFont="1" applyAlignment="1">
      <alignment horizontal="center"/>
    </xf>
    <xf numFmtId="0" fontId="0" fillId="0" borderId="10" xfId="0" applyBorder="1"/>
    <xf numFmtId="0" fontId="0" fillId="0" borderId="12" xfId="0" applyBorder="1"/>
    <xf numFmtId="0" fontId="0" fillId="0" borderId="11" xfId="0" applyBorder="1"/>
    <xf numFmtId="0" fontId="0" fillId="0" borderId="17" xfId="0" applyBorder="1" applyAlignment="1">
      <alignment horizontal="center"/>
    </xf>
    <xf numFmtId="0" fontId="0" fillId="0" borderId="18" xfId="0" applyBorder="1" applyAlignment="1">
      <alignment horizontal="center"/>
    </xf>
    <xf numFmtId="0" fontId="0" fillId="0" borderId="20" xfId="0" applyBorder="1"/>
    <xf numFmtId="0" fontId="0" fillId="0" borderId="19" xfId="0" applyBorder="1" applyAlignment="1">
      <alignment horizontal="center"/>
    </xf>
    <xf numFmtId="0" fontId="0" fillId="0" borderId="20" xfId="0" applyBorder="1" applyAlignment="1">
      <alignment horizontal="center"/>
    </xf>
    <xf numFmtId="0" fontId="0" fillId="2" borderId="7" xfId="0" applyFill="1" applyBorder="1"/>
    <xf numFmtId="0" fontId="0" fillId="2" borderId="30" xfId="0" applyFill="1" applyBorder="1"/>
    <xf numFmtId="0" fontId="0" fillId="2" borderId="31" xfId="0" applyFill="1" applyBorder="1"/>
    <xf numFmtId="0" fontId="0" fillId="2" borderId="32" xfId="0" applyFill="1" applyBorder="1"/>
    <xf numFmtId="0" fontId="0" fillId="2" borderId="34" xfId="0" applyFill="1" applyBorder="1"/>
    <xf numFmtId="0" fontId="1" fillId="2" borderId="35" xfId="0" applyFont="1" applyFill="1" applyBorder="1" applyAlignment="1">
      <alignment horizontal="center"/>
    </xf>
    <xf numFmtId="0" fontId="1" fillId="2" borderId="36" xfId="0" applyFont="1" applyFill="1" applyBorder="1" applyAlignment="1">
      <alignment horizontal="center"/>
    </xf>
    <xf numFmtId="0" fontId="1" fillId="2" borderId="37" xfId="0" applyFont="1" applyFill="1" applyBorder="1" applyAlignment="1">
      <alignment horizontal="center"/>
    </xf>
    <xf numFmtId="0" fontId="1" fillId="3" borderId="26" xfId="0" applyFont="1" applyFill="1" applyBorder="1" applyAlignment="1">
      <alignment horizontal="center"/>
    </xf>
    <xf numFmtId="0" fontId="1" fillId="3" borderId="28" xfId="0" applyFont="1" applyFill="1" applyBorder="1" applyAlignment="1">
      <alignment horizontal="center"/>
    </xf>
    <xf numFmtId="0" fontId="1" fillId="2" borderId="38" xfId="0" applyFont="1" applyFill="1" applyBorder="1"/>
    <xf numFmtId="0" fontId="1" fillId="2" borderId="16" xfId="0" applyFont="1" applyFill="1" applyBorder="1"/>
    <xf numFmtId="0" fontId="0" fillId="2" borderId="19" xfId="0" applyFill="1" applyBorder="1"/>
    <xf numFmtId="0" fontId="1" fillId="4" borderId="27" xfId="0" applyFont="1" applyFill="1" applyBorder="1" applyAlignment="1">
      <alignment horizontal="center"/>
    </xf>
    <xf numFmtId="0" fontId="1" fillId="4" borderId="26" xfId="0" applyFont="1" applyFill="1" applyBorder="1" applyAlignment="1">
      <alignment horizontal="center"/>
    </xf>
    <xf numFmtId="0" fontId="0" fillId="0" borderId="6" xfId="0" applyBorder="1"/>
    <xf numFmtId="0" fontId="0" fillId="0" borderId="9" xfId="0" applyBorder="1"/>
    <xf numFmtId="164" fontId="0" fillId="0" borderId="3" xfId="0" applyNumberFormat="1" applyBorder="1" applyAlignment="1">
      <alignment horizontal="center"/>
    </xf>
    <xf numFmtId="164" fontId="0" fillId="0" borderId="1" xfId="0" applyNumberFormat="1" applyBorder="1" applyAlignment="1">
      <alignment horizontal="center"/>
    </xf>
    <xf numFmtId="164" fontId="0" fillId="0" borderId="8" xfId="0" applyNumberFormat="1" applyBorder="1" applyAlignment="1">
      <alignment horizontal="center"/>
    </xf>
    <xf numFmtId="164" fontId="0" fillId="0" borderId="4" xfId="0" applyNumberFormat="1" applyBorder="1" applyAlignment="1">
      <alignment horizontal="center"/>
    </xf>
    <xf numFmtId="164" fontId="0" fillId="0" borderId="6" xfId="0" applyNumberFormat="1" applyBorder="1" applyAlignment="1">
      <alignment horizontal="center"/>
    </xf>
    <xf numFmtId="164" fontId="0" fillId="0" borderId="9" xfId="0" applyNumberFormat="1" applyBorder="1" applyAlignment="1">
      <alignment horizontal="center"/>
    </xf>
    <xf numFmtId="0" fontId="1" fillId="0" borderId="42" xfId="0" applyFont="1" applyBorder="1" applyAlignment="1">
      <alignment horizontal="center"/>
    </xf>
    <xf numFmtId="0" fontId="0" fillId="5" borderId="29" xfId="0" applyFill="1" applyBorder="1" applyAlignment="1" applyProtection="1">
      <alignment horizontal="center"/>
      <protection locked="0"/>
    </xf>
    <xf numFmtId="0" fontId="0" fillId="5" borderId="8" xfId="0" applyFill="1" applyBorder="1" applyAlignment="1" applyProtection="1">
      <alignment horizontal="center"/>
      <protection locked="0"/>
    </xf>
    <xf numFmtId="0" fontId="0" fillId="5" borderId="17" xfId="0" applyFill="1" applyBorder="1" applyAlignment="1" applyProtection="1">
      <alignment horizontal="center"/>
      <protection locked="0"/>
    </xf>
    <xf numFmtId="14" fontId="0" fillId="5" borderId="18" xfId="0" applyNumberFormat="1" applyFill="1" applyBorder="1" applyAlignment="1" applyProtection="1">
      <alignment horizontal="center"/>
      <protection locked="0"/>
    </xf>
    <xf numFmtId="14" fontId="0" fillId="5" borderId="9" xfId="0" applyNumberFormat="1" applyFill="1" applyBorder="1" applyAlignment="1" applyProtection="1">
      <alignment horizontal="center"/>
      <protection locked="0"/>
    </xf>
    <xf numFmtId="0" fontId="1" fillId="0" borderId="21" xfId="0" applyFont="1" applyBorder="1" applyAlignment="1">
      <alignment horizontal="center"/>
    </xf>
    <xf numFmtId="0" fontId="1" fillId="0" borderId="22" xfId="0" applyFont="1" applyBorder="1" applyAlignment="1">
      <alignment horizontal="center"/>
    </xf>
    <xf numFmtId="0" fontId="1" fillId="7" borderId="41" xfId="0" applyFont="1" applyFill="1" applyBorder="1" applyAlignment="1">
      <alignment horizontal="center"/>
    </xf>
    <xf numFmtId="0" fontId="1" fillId="7" borderId="40" xfId="0" applyFont="1" applyFill="1" applyBorder="1" applyAlignment="1">
      <alignment horizontal="center"/>
    </xf>
    <xf numFmtId="0" fontId="1" fillId="7" borderId="48" xfId="0" applyFont="1" applyFill="1" applyBorder="1" applyAlignment="1">
      <alignment horizontal="center"/>
    </xf>
    <xf numFmtId="0" fontId="1" fillId="7" borderId="43" xfId="0" applyFont="1" applyFill="1" applyBorder="1" applyAlignment="1">
      <alignment horizontal="center"/>
    </xf>
    <xf numFmtId="0" fontId="1" fillId="7" borderId="44" xfId="0" applyFont="1" applyFill="1" applyBorder="1" applyAlignment="1">
      <alignment horizontal="center"/>
    </xf>
    <xf numFmtId="0" fontId="1" fillId="0" borderId="44" xfId="0" applyFont="1" applyBorder="1" applyAlignment="1">
      <alignment horizontal="center"/>
    </xf>
    <xf numFmtId="164" fontId="0" fillId="0" borderId="18" xfId="0" applyNumberFormat="1" applyBorder="1" applyAlignment="1">
      <alignment horizontal="center"/>
    </xf>
    <xf numFmtId="0" fontId="1" fillId="0" borderId="51" xfId="0" applyFont="1" applyBorder="1" applyAlignment="1">
      <alignment horizontal="center"/>
    </xf>
    <xf numFmtId="0" fontId="0" fillId="0" borderId="47" xfId="0" applyBorder="1" applyAlignment="1">
      <alignment horizontal="center"/>
    </xf>
    <xf numFmtId="0" fontId="1" fillId="0" borderId="43" xfId="0" applyFont="1" applyBorder="1" applyAlignment="1">
      <alignment horizontal="center"/>
    </xf>
    <xf numFmtId="49" fontId="0" fillId="5" borderId="5" xfId="0" applyNumberFormat="1" applyFill="1" applyBorder="1" applyAlignment="1" applyProtection="1">
      <alignment horizontal="left" vertical="center"/>
      <protection locked="0"/>
    </xf>
    <xf numFmtId="0" fontId="0" fillId="5" borderId="1" xfId="0" applyFill="1" applyBorder="1" applyAlignment="1" applyProtection="1">
      <alignment horizontal="center" vertical="center"/>
      <protection locked="0"/>
    </xf>
    <xf numFmtId="49" fontId="0" fillId="5" borderId="1" xfId="0" applyNumberFormat="1" applyFill="1" applyBorder="1" applyAlignment="1" applyProtection="1">
      <alignment horizontal="center" vertical="center"/>
      <protection locked="0"/>
    </xf>
    <xf numFmtId="0" fontId="0" fillId="5" borderId="5" xfId="0" applyFill="1" applyBorder="1" applyAlignment="1" applyProtection="1">
      <alignment horizontal="center" vertical="center"/>
      <protection locked="0"/>
    </xf>
    <xf numFmtId="0" fontId="0" fillId="6" borderId="2" xfId="0" applyFill="1" applyBorder="1" applyAlignment="1">
      <alignment horizontal="center" vertical="center"/>
    </xf>
    <xf numFmtId="0" fontId="0" fillId="6" borderId="4" xfId="0" applyFill="1" applyBorder="1" applyAlignment="1">
      <alignment horizontal="center" vertical="center"/>
    </xf>
    <xf numFmtId="0" fontId="0" fillId="6" borderId="10"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5" xfId="0" applyFill="1" applyBorder="1" applyAlignment="1">
      <alignment horizontal="center" vertical="center"/>
    </xf>
    <xf numFmtId="0" fontId="0" fillId="6" borderId="6" xfId="0" applyFill="1" applyBorder="1" applyAlignment="1">
      <alignment horizontal="center" vertical="center"/>
    </xf>
    <xf numFmtId="0" fontId="0" fillId="6" borderId="19" xfId="0" applyFill="1" applyBorder="1" applyAlignment="1">
      <alignment horizontal="center" vertical="center"/>
    </xf>
    <xf numFmtId="0" fontId="0" fillId="6" borderId="20" xfId="0" applyFill="1" applyBorder="1" applyAlignment="1">
      <alignment horizontal="center" vertical="center"/>
    </xf>
    <xf numFmtId="0" fontId="0" fillId="6" borderId="45" xfId="0" applyFill="1" applyBorder="1" applyAlignment="1">
      <alignment horizontal="center" vertical="center"/>
    </xf>
    <xf numFmtId="0" fontId="0" fillId="6" borderId="15" xfId="0" applyFill="1" applyBorder="1" applyAlignment="1">
      <alignment horizontal="center" vertical="center"/>
    </xf>
    <xf numFmtId="0" fontId="0" fillId="6" borderId="12" xfId="0" applyFill="1" applyBorder="1" applyAlignment="1">
      <alignment horizontal="center" vertical="center"/>
    </xf>
    <xf numFmtId="49" fontId="0" fillId="5" borderId="7" xfId="0" applyNumberFormat="1" applyFill="1" applyBorder="1" applyAlignment="1" applyProtection="1">
      <alignment horizontal="left" vertical="center"/>
      <protection locked="0"/>
    </xf>
    <xf numFmtId="0" fontId="0" fillId="5" borderId="8" xfId="0" applyFill="1" applyBorder="1" applyAlignment="1" applyProtection="1">
      <alignment horizontal="center" vertical="center"/>
      <protection locked="0"/>
    </xf>
    <xf numFmtId="49" fontId="0" fillId="5" borderId="8" xfId="0" applyNumberFormat="1" applyFill="1" applyBorder="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0" fillId="6" borderId="7" xfId="0" applyFill="1" applyBorder="1" applyAlignment="1">
      <alignment horizontal="center" vertical="center"/>
    </xf>
    <xf numFmtId="0" fontId="0" fillId="6" borderId="9" xfId="0" applyFill="1" applyBorder="1" applyAlignment="1">
      <alignment horizontal="center" vertical="center"/>
    </xf>
    <xf numFmtId="0" fontId="0" fillId="6" borderId="11" xfId="0" applyFill="1" applyBorder="1" applyAlignment="1">
      <alignment horizontal="center" vertical="center"/>
    </xf>
    <xf numFmtId="0" fontId="0" fillId="6" borderId="46" xfId="0" applyFill="1" applyBorder="1" applyAlignment="1">
      <alignment horizontal="center" vertical="center"/>
    </xf>
    <xf numFmtId="0" fontId="0" fillId="6" borderId="14" xfId="0" applyFill="1" applyBorder="1" applyAlignment="1">
      <alignment horizontal="center" vertical="center"/>
    </xf>
    <xf numFmtId="0" fontId="11" fillId="0" borderId="0" xfId="1"/>
    <xf numFmtId="0" fontId="11" fillId="0" borderId="0" xfId="1" applyAlignment="1">
      <alignment horizontal="left"/>
    </xf>
    <xf numFmtId="14" fontId="11" fillId="0" borderId="0" xfId="1" applyNumberFormat="1" applyAlignment="1">
      <alignment horizontal="left"/>
    </xf>
    <xf numFmtId="0" fontId="13" fillId="0" borderId="0" xfId="1" applyFont="1" applyAlignment="1">
      <alignment vertical="top" wrapText="1"/>
    </xf>
    <xf numFmtId="0" fontId="11" fillId="0" borderId="0" xfId="1" quotePrefix="1" applyAlignment="1">
      <alignment horizontal="right" wrapText="1"/>
    </xf>
    <xf numFmtId="0" fontId="11" fillId="0" borderId="0" xfId="1" applyAlignment="1">
      <alignment vertical="top" wrapText="1"/>
    </xf>
    <xf numFmtId="0" fontId="11" fillId="0" borderId="0" xfId="1" applyAlignment="1">
      <alignment vertical="top"/>
    </xf>
    <xf numFmtId="0" fontId="14" fillId="0" borderId="0" xfId="1" applyFont="1"/>
    <xf numFmtId="0" fontId="11" fillId="0" borderId="0" xfId="1" applyAlignment="1">
      <alignment horizontal="right" vertical="center"/>
    </xf>
    <xf numFmtId="0" fontId="11" fillId="0" borderId="0" xfId="1" applyAlignment="1">
      <alignment horizontal="right"/>
    </xf>
    <xf numFmtId="0" fontId="11" fillId="0" borderId="0" xfId="1" applyAlignment="1">
      <alignment horizontal="left" vertical="center"/>
    </xf>
    <xf numFmtId="0" fontId="11" fillId="0" borderId="0" xfId="1" applyAlignment="1">
      <alignment vertical="center"/>
    </xf>
    <xf numFmtId="0" fontId="16" fillId="0" borderId="0" xfId="0" applyFont="1" applyAlignment="1">
      <alignment horizontal="left" vertical="top"/>
    </xf>
    <xf numFmtId="0" fontId="0" fillId="0" borderId="0" xfId="0" applyAlignment="1">
      <alignment vertical="top"/>
    </xf>
    <xf numFmtId="0" fontId="0" fillId="4" borderId="0" xfId="0" applyFill="1"/>
    <xf numFmtId="0" fontId="0" fillId="5" borderId="38" xfId="0" applyFill="1" applyBorder="1" applyProtection="1">
      <protection locked="0"/>
    </xf>
    <xf numFmtId="0" fontId="0" fillId="5" borderId="39" xfId="0" applyFill="1" applyBorder="1" applyProtection="1">
      <protection locked="0"/>
    </xf>
    <xf numFmtId="0" fontId="0" fillId="5" borderId="29" xfId="0" applyFill="1" applyBorder="1" applyProtection="1">
      <protection locked="0"/>
    </xf>
    <xf numFmtId="49" fontId="0" fillId="5" borderId="2" xfId="0" applyNumberFormat="1" applyFill="1" applyBorder="1" applyAlignment="1" applyProtection="1">
      <alignment horizontal="left" vertical="center"/>
      <protection locked="0"/>
    </xf>
    <xf numFmtId="0" fontId="0" fillId="5" borderId="3" xfId="0" applyFill="1" applyBorder="1" applyAlignment="1" applyProtection="1">
      <alignment horizontal="center" vertical="center"/>
      <protection locked="0"/>
    </xf>
    <xf numFmtId="49" fontId="0" fillId="5" borderId="3" xfId="0" applyNumberFormat="1" applyFill="1" applyBorder="1" applyAlignment="1" applyProtection="1">
      <alignment horizontal="center" vertical="center"/>
      <protection locked="0"/>
    </xf>
    <xf numFmtId="0" fontId="0" fillId="5" borderId="2" xfId="0" applyFill="1" applyBorder="1" applyAlignment="1" applyProtection="1">
      <alignment horizontal="center" vertical="center"/>
      <protection locked="0"/>
    </xf>
    <xf numFmtId="0" fontId="0" fillId="6" borderId="18" xfId="0" applyFill="1" applyBorder="1" applyAlignment="1">
      <alignment horizontal="center" vertical="center"/>
    </xf>
    <xf numFmtId="0" fontId="1" fillId="0" borderId="5" xfId="0" applyFont="1" applyBorder="1" applyAlignment="1">
      <alignment horizontal="center"/>
    </xf>
    <xf numFmtId="0" fontId="1" fillId="0" borderId="1" xfId="0" applyFont="1" applyBorder="1" applyAlignment="1">
      <alignment horizontal="center"/>
    </xf>
    <xf numFmtId="0" fontId="1" fillId="0" borderId="6" xfId="0" applyFont="1" applyBorder="1" applyAlignment="1">
      <alignment horizontal="center"/>
    </xf>
    <xf numFmtId="49" fontId="0" fillId="5" borderId="19" xfId="0" applyNumberFormat="1" applyFill="1" applyBorder="1" applyAlignment="1" applyProtection="1">
      <alignment horizontal="left" vertical="center"/>
      <protection locked="0"/>
    </xf>
    <xf numFmtId="0" fontId="0" fillId="5" borderId="17" xfId="0" applyFill="1" applyBorder="1" applyAlignment="1" applyProtection="1">
      <alignment horizontal="center" vertical="center"/>
      <protection locked="0"/>
    </xf>
    <xf numFmtId="49" fontId="0" fillId="5" borderId="17" xfId="0" applyNumberFormat="1" applyFill="1" applyBorder="1" applyAlignment="1" applyProtection="1">
      <alignment horizontal="center" vertical="center"/>
      <protection locked="0"/>
    </xf>
    <xf numFmtId="0" fontId="0" fillId="6" borderId="55" xfId="0" applyFill="1" applyBorder="1" applyAlignment="1">
      <alignment horizontal="center" vertical="center"/>
    </xf>
    <xf numFmtId="49" fontId="0" fillId="5" borderId="52" xfId="0" applyNumberFormat="1" applyFill="1" applyBorder="1" applyAlignment="1" applyProtection="1">
      <alignment horizontal="left" vertical="center"/>
      <protection locked="0"/>
    </xf>
    <xf numFmtId="0" fontId="0" fillId="5" borderId="53" xfId="0" applyFill="1" applyBorder="1" applyAlignment="1" applyProtection="1">
      <alignment horizontal="center" vertical="center"/>
      <protection locked="0"/>
    </xf>
    <xf numFmtId="49" fontId="0" fillId="5" borderId="53" xfId="0" applyNumberFormat="1" applyFill="1" applyBorder="1" applyAlignment="1" applyProtection="1">
      <alignment horizontal="center" vertical="center"/>
      <protection locked="0"/>
    </xf>
    <xf numFmtId="0" fontId="0" fillId="6" borderId="52" xfId="0" applyFill="1" applyBorder="1" applyAlignment="1">
      <alignment horizontal="center" vertical="center"/>
    </xf>
    <xf numFmtId="0" fontId="0" fillId="6" borderId="56" xfId="0" applyFill="1" applyBorder="1" applyAlignment="1">
      <alignment horizontal="center" vertical="center"/>
    </xf>
    <xf numFmtId="49" fontId="0" fillId="0" borderId="0" xfId="0" applyNumberFormat="1" applyAlignment="1" applyProtection="1">
      <alignment horizontal="left" vertical="center"/>
      <protection locked="0"/>
    </xf>
    <xf numFmtId="0" fontId="0" fillId="0" borderId="0" xfId="0" applyAlignment="1" applyProtection="1">
      <alignment horizontal="center" vertical="center"/>
      <protection locked="0"/>
    </xf>
    <xf numFmtId="49" fontId="0" fillId="0" borderId="0" xfId="0" applyNumberFormat="1" applyAlignment="1" applyProtection="1">
      <alignment horizontal="center" vertical="center"/>
      <protection locked="0"/>
    </xf>
    <xf numFmtId="0" fontId="0" fillId="0" borderId="0" xfId="0" applyAlignment="1">
      <alignment horizontal="center" vertical="center"/>
    </xf>
    <xf numFmtId="0" fontId="0" fillId="6" borderId="54" xfId="0" applyFill="1" applyBorder="1" applyAlignment="1">
      <alignment horizontal="center" vertical="center"/>
    </xf>
    <xf numFmtId="0" fontId="0" fillId="2" borderId="0" xfId="0" applyFill="1"/>
    <xf numFmtId="49" fontId="0" fillId="2" borderId="33" xfId="0" applyNumberFormat="1" applyFill="1" applyBorder="1" applyAlignment="1" applyProtection="1">
      <alignment horizontal="left" vertical="center"/>
      <protection locked="0"/>
    </xf>
    <xf numFmtId="0" fontId="0" fillId="2" borderId="33" xfId="0" applyFill="1" applyBorder="1" applyAlignment="1" applyProtection="1">
      <alignment horizontal="center" vertical="center"/>
      <protection locked="0"/>
    </xf>
    <xf numFmtId="49" fontId="0" fillId="2" borderId="33" xfId="0" applyNumberFormat="1" applyFill="1" applyBorder="1" applyAlignment="1" applyProtection="1">
      <alignment horizontal="center" vertical="center"/>
      <protection locked="0"/>
    </xf>
    <xf numFmtId="0" fontId="0" fillId="2" borderId="33" xfId="0" applyFill="1" applyBorder="1" applyAlignment="1">
      <alignment horizontal="center" vertical="center"/>
    </xf>
    <xf numFmtId="0" fontId="0" fillId="6" borderId="37" xfId="0" applyFill="1" applyBorder="1" applyAlignment="1">
      <alignment horizontal="center" vertical="center"/>
    </xf>
    <xf numFmtId="0" fontId="1" fillId="3" borderId="39" xfId="0" applyFont="1" applyFill="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0" fillId="5" borderId="57" xfId="0" applyFill="1" applyBorder="1" applyAlignment="1" applyProtection="1">
      <alignment horizontal="center" vertical="center"/>
      <protection locked="0"/>
    </xf>
    <xf numFmtId="0" fontId="0" fillId="5" borderId="58" xfId="0" applyFill="1" applyBorder="1" applyAlignment="1" applyProtection="1">
      <alignment horizontal="center" vertical="center"/>
      <protection locked="0"/>
    </xf>
    <xf numFmtId="0" fontId="0" fillId="5" borderId="50" xfId="0" applyFill="1" applyBorder="1" applyAlignment="1" applyProtection="1">
      <alignment horizontal="center" vertical="center"/>
      <protection locked="0"/>
    </xf>
    <xf numFmtId="0" fontId="0" fillId="0" borderId="0" xfId="0" applyProtection="1">
      <protection locked="0"/>
    </xf>
    <xf numFmtId="0" fontId="1" fillId="2" borderId="0" xfId="0" applyFont="1" applyFill="1" applyAlignment="1">
      <alignment horizontal="center"/>
    </xf>
    <xf numFmtId="0" fontId="0" fillId="2" borderId="0" xfId="0" applyFill="1" applyAlignment="1" applyProtection="1">
      <alignment horizontal="center"/>
      <protection locked="0"/>
    </xf>
    <xf numFmtId="14" fontId="0" fillId="2" borderId="0" xfId="0" applyNumberFormat="1" applyFill="1" applyAlignment="1" applyProtection="1">
      <alignment horizontal="center"/>
      <protection locked="0"/>
    </xf>
    <xf numFmtId="0" fontId="0" fillId="5" borderId="11"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6" borderId="47" xfId="0" applyFill="1" applyBorder="1" applyAlignment="1">
      <alignment horizontal="center" vertical="center"/>
    </xf>
    <xf numFmtId="0" fontId="0" fillId="6" borderId="59" xfId="0" applyFill="1" applyBorder="1" applyAlignment="1">
      <alignment horizontal="center" vertical="center"/>
    </xf>
    <xf numFmtId="0" fontId="1" fillId="0" borderId="60" xfId="0" applyFont="1" applyBorder="1" applyAlignment="1">
      <alignment horizontal="center"/>
    </xf>
    <xf numFmtId="0" fontId="0" fillId="0" borderId="23" xfId="0" applyBorder="1" applyAlignment="1">
      <alignment horizontal="center"/>
    </xf>
    <xf numFmtId="0" fontId="0" fillId="0" borderId="32" xfId="0" applyBorder="1" applyAlignment="1">
      <alignment horizontal="center"/>
    </xf>
    <xf numFmtId="0" fontId="1" fillId="4" borderId="41" xfId="0" applyFont="1" applyFill="1" applyBorder="1" applyAlignment="1">
      <alignment horizontal="center"/>
    </xf>
    <xf numFmtId="0" fontId="1" fillId="4" borderId="28" xfId="0" applyFont="1" applyFill="1" applyBorder="1" applyAlignment="1">
      <alignment horizontal="center"/>
    </xf>
    <xf numFmtId="0" fontId="0" fillId="0" borderId="30" xfId="0" applyBorder="1" applyAlignment="1">
      <alignment horizontal="center"/>
    </xf>
    <xf numFmtId="0" fontId="0" fillId="0" borderId="52" xfId="0" applyBorder="1" applyAlignment="1">
      <alignment horizontal="center"/>
    </xf>
    <xf numFmtId="164" fontId="0" fillId="0" borderId="56" xfId="0" applyNumberFormat="1" applyBorder="1" applyAlignment="1">
      <alignment horizontal="center"/>
    </xf>
    <xf numFmtId="0" fontId="0" fillId="0" borderId="59" xfId="0" applyBorder="1" applyAlignment="1">
      <alignment horizontal="center"/>
    </xf>
    <xf numFmtId="0" fontId="0" fillId="0" borderId="53" xfId="0" applyBorder="1" applyAlignment="1">
      <alignment horizontal="center"/>
    </xf>
    <xf numFmtId="0" fontId="0" fillId="0" borderId="56" xfId="0" applyBorder="1" applyAlignment="1">
      <alignment horizontal="center"/>
    </xf>
    <xf numFmtId="164" fontId="0" fillId="0" borderId="53" xfId="0" applyNumberFormat="1" applyBorder="1" applyAlignment="1">
      <alignment horizontal="center"/>
    </xf>
    <xf numFmtId="16" fontId="0" fillId="0" borderId="6" xfId="0" applyNumberFormat="1" applyBorder="1" applyAlignment="1">
      <alignment horizontal="center"/>
    </xf>
    <xf numFmtId="164" fontId="0" fillId="0" borderId="10" xfId="0" applyNumberFormat="1" applyBorder="1" applyAlignment="1">
      <alignment horizontal="center"/>
    </xf>
    <xf numFmtId="164" fontId="0" fillId="0" borderId="12" xfId="0" applyNumberFormat="1" applyBorder="1" applyAlignment="1">
      <alignment horizontal="center"/>
    </xf>
    <xf numFmtId="164" fontId="0" fillId="0" borderId="11" xfId="0" applyNumberFormat="1" applyBorder="1" applyAlignment="1">
      <alignment horizontal="center"/>
    </xf>
    <xf numFmtId="0" fontId="0" fillId="0" borderId="10" xfId="0" applyBorder="1" applyAlignment="1">
      <alignment horizontal="center"/>
    </xf>
    <xf numFmtId="0" fontId="11" fillId="0" borderId="0" xfId="1"/>
    <xf numFmtId="0" fontId="12" fillId="0" borderId="0" xfId="1" applyFont="1" applyAlignment="1">
      <alignment horizontal="center" vertical="center"/>
    </xf>
    <xf numFmtId="0" fontId="11" fillId="0" borderId="0" xfId="1" applyAlignment="1">
      <alignment horizontal="left" vertical="top" wrapText="1"/>
    </xf>
    <xf numFmtId="0" fontId="11" fillId="0" borderId="0" xfId="1" applyAlignment="1">
      <alignment horizontal="left"/>
    </xf>
    <xf numFmtId="0" fontId="0" fillId="0" borderId="0" xfId="0" applyAlignment="1">
      <alignment horizontal="left" vertical="top" wrapText="1"/>
    </xf>
    <xf numFmtId="0" fontId="15" fillId="0" borderId="0" xfId="0" applyFont="1" applyAlignment="1">
      <alignment vertical="center"/>
    </xf>
    <xf numFmtId="0" fontId="11" fillId="0" borderId="0" xfId="0" applyFont="1" applyAlignment="1">
      <alignment vertical="center"/>
    </xf>
    <xf numFmtId="0" fontId="1" fillId="3" borderId="38" xfId="0" applyFont="1" applyFill="1" applyBorder="1" applyAlignment="1">
      <alignment horizontal="center"/>
    </xf>
    <xf numFmtId="0" fontId="1" fillId="3" borderId="39" xfId="0" applyFont="1" applyFill="1" applyBorder="1" applyAlignment="1">
      <alignment horizontal="center"/>
    </xf>
    <xf numFmtId="0" fontId="1" fillId="3" borderId="29" xfId="0" applyFont="1" applyFill="1" applyBorder="1" applyAlignment="1">
      <alignment horizontal="center"/>
    </xf>
    <xf numFmtId="0" fontId="3" fillId="2" borderId="23" xfId="0" applyFont="1" applyFill="1" applyBorder="1" applyAlignment="1">
      <alignment horizontal="center"/>
    </xf>
    <xf numFmtId="0" fontId="3" fillId="2" borderId="24" xfId="0" applyFont="1" applyFill="1" applyBorder="1" applyAlignment="1">
      <alignment horizontal="center"/>
    </xf>
    <xf numFmtId="0" fontId="3" fillId="2" borderId="25" xfId="0" applyFont="1" applyFill="1" applyBorder="1" applyAlignment="1">
      <alignment horizontal="center"/>
    </xf>
    <xf numFmtId="0" fontId="1" fillId="4" borderId="38" xfId="0" applyFont="1" applyFill="1" applyBorder="1" applyAlignment="1">
      <alignment horizontal="center"/>
    </xf>
    <xf numFmtId="0" fontId="1" fillId="4" borderId="39" xfId="0" applyFont="1" applyFill="1" applyBorder="1" applyAlignment="1">
      <alignment horizontal="center"/>
    </xf>
    <xf numFmtId="0" fontId="1" fillId="4" borderId="29" xfId="0" applyFont="1" applyFill="1" applyBorder="1" applyAlignment="1">
      <alignment horizontal="center"/>
    </xf>
    <xf numFmtId="0" fontId="1" fillId="0" borderId="23" xfId="0" applyFont="1" applyBorder="1" applyAlignment="1">
      <alignment horizontal="center"/>
    </xf>
    <xf numFmtId="0" fontId="1" fillId="0" borderId="25" xfId="0" applyFont="1" applyBorder="1" applyAlignment="1">
      <alignment horizontal="center"/>
    </xf>
    <xf numFmtId="0" fontId="1" fillId="0" borderId="26" xfId="0" applyFont="1" applyBorder="1" applyAlignment="1">
      <alignment horizontal="center"/>
    </xf>
    <xf numFmtId="0" fontId="1" fillId="0" borderId="40" xfId="0" applyFont="1" applyBorder="1" applyAlignment="1">
      <alignment horizontal="center"/>
    </xf>
    <xf numFmtId="0" fontId="0" fillId="0" borderId="21" xfId="0" applyBorder="1" applyAlignment="1">
      <alignment horizontal="center"/>
    </xf>
    <xf numFmtId="0" fontId="0" fillId="0" borderId="51" xfId="0" applyBorder="1" applyAlignment="1">
      <alignment horizontal="center"/>
    </xf>
    <xf numFmtId="0" fontId="0" fillId="0" borderId="23" xfId="0" applyBorder="1" applyAlignment="1">
      <alignment horizontal="center"/>
    </xf>
    <xf numFmtId="0" fontId="0" fillId="0" borderId="25" xfId="0" applyBorder="1" applyAlignment="1">
      <alignment horizontal="center"/>
    </xf>
    <xf numFmtId="0" fontId="1" fillId="0" borderId="38" xfId="0" applyFont="1" applyBorder="1" applyAlignment="1">
      <alignment horizontal="center"/>
    </xf>
    <xf numFmtId="0" fontId="1" fillId="0" borderId="39" xfId="0" applyFont="1" applyBorder="1" applyAlignment="1">
      <alignment horizontal="center"/>
    </xf>
    <xf numFmtId="0" fontId="1" fillId="0" borderId="29" xfId="0" applyFont="1" applyBorder="1" applyAlignment="1">
      <alignment horizontal="center"/>
    </xf>
    <xf numFmtId="0" fontId="1" fillId="0" borderId="24" xfId="0" applyFont="1" applyBorder="1" applyAlignment="1">
      <alignment horizontal="center"/>
    </xf>
    <xf numFmtId="0" fontId="0" fillId="0" borderId="32" xfId="0" applyBorder="1" applyAlignment="1">
      <alignment horizontal="center"/>
    </xf>
    <xf numFmtId="0" fontId="0" fillId="0" borderId="34" xfId="0" applyBorder="1" applyAlignment="1">
      <alignment horizontal="center"/>
    </xf>
    <xf numFmtId="0" fontId="0" fillId="0" borderId="44" xfId="0" applyBorder="1" applyAlignment="1">
      <alignment horizontal="center" vertical="center" wrapText="1"/>
    </xf>
    <xf numFmtId="0" fontId="0" fillId="0" borderId="61" xfId="0" applyBorder="1" applyAlignment="1">
      <alignment horizontal="center" vertical="center" wrapText="1"/>
    </xf>
    <xf numFmtId="0" fontId="0" fillId="0" borderId="37" xfId="0" applyBorder="1" applyAlignment="1">
      <alignment horizontal="center" vertical="center" wrapText="1"/>
    </xf>
    <xf numFmtId="0" fontId="0" fillId="0" borderId="2"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19" xfId="0" applyBorder="1" applyAlignment="1">
      <alignment horizontal="center" vertical="center"/>
    </xf>
    <xf numFmtId="0" fontId="0" fillId="0" borderId="39" xfId="0" applyBorder="1" applyAlignment="1">
      <alignment horizontal="center"/>
    </xf>
    <xf numFmtId="0" fontId="0" fillId="0" borderId="29" xfId="0" applyBorder="1" applyAlignment="1">
      <alignment horizontal="center"/>
    </xf>
  </cellXfs>
  <cellStyles count="2">
    <cellStyle name="Normal" xfId="0" builtinId="0"/>
    <cellStyle name="Normal 2" xfId="1" xr:uid="{40E06446-1DA2-4C83-9763-45F9D5A63BAA}"/>
  </cellStyles>
  <dxfs count="12">
    <dxf>
      <font>
        <color rgb="FFFF0000"/>
      </font>
    </dxf>
    <dxf>
      <fill>
        <patternFill>
          <bgColor theme="1"/>
        </patternFill>
      </fill>
    </dxf>
    <dxf>
      <font>
        <color rgb="FFFF0000"/>
      </font>
    </dxf>
    <dxf>
      <font>
        <color rgb="FFFF0000"/>
      </font>
    </dxf>
    <dxf>
      <font>
        <color rgb="FFFF0000"/>
      </font>
    </dxf>
    <dxf>
      <fill>
        <patternFill>
          <bgColor theme="1"/>
        </patternFill>
      </fill>
    </dxf>
    <dxf>
      <font>
        <color rgb="FFFF0000"/>
      </font>
    </dxf>
    <dxf>
      <fill>
        <patternFill>
          <bgColor theme="1"/>
        </patternFill>
      </fill>
    </dxf>
    <dxf>
      <font>
        <color rgb="FFFF0000"/>
      </font>
    </dxf>
    <dxf>
      <fill>
        <patternFill>
          <bgColor theme="1"/>
        </patternFill>
      </fill>
    </dxf>
    <dxf>
      <fill>
        <patternFill>
          <bgColor theme="1"/>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addlib/pw/estone/pwgreat_lakes/d0353623/mdot_signal_design_2023-february-XX_v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amble"/>
      <sheetName val="Change Log"/>
      <sheetName val="Instructions"/>
      <sheetName val="Updated Instructions"/>
      <sheetName val="Controls"/>
      <sheetName val="Design Constants"/>
      <sheetName val="AB"/>
      <sheetName val="BC"/>
      <sheetName val="CD"/>
      <sheetName val="DA"/>
      <sheetName val="A1-A"/>
      <sheetName val="A2-A"/>
      <sheetName val="Bx Spn 1"/>
      <sheetName val="Bx Spn 2"/>
      <sheetName val="Bx Spn 3"/>
      <sheetName val="Bx Spn 4"/>
      <sheetName val="Bx Spn 5"/>
      <sheetName val="Bx Spn 1 Chrt"/>
      <sheetName val="Bx Spn 2 Chrt"/>
      <sheetName val="Bx Spn 3 Chrt"/>
      <sheetName val="Bx Spn 4 Chrt"/>
      <sheetName val="Bx Spn 5 Chrt"/>
      <sheetName val="3-Way Span 1 Chart"/>
      <sheetName val="3-Way Span 2 chart"/>
      <sheetName val="4-Way tie off"/>
      <sheetName val="4-Way Span 3"/>
      <sheetName val="4-Way Span 4"/>
      <sheetName val="Equipment Wt &amp; Ht"/>
      <sheetName val="Work Authorization Costs"/>
      <sheetName val="Conduit Sizing"/>
      <sheetName val="Cables"/>
      <sheetName val="Diag Main Spn Chrt"/>
      <sheetName val="4-Way Span 3 Chart"/>
      <sheetName val="4-Way Span 4 Chart"/>
      <sheetName val="L.E.D. Wattages"/>
      <sheetName val="Merc Vap Case Signs"/>
      <sheetName val="Incandescent State Wide"/>
      <sheetName val="Detroit "/>
      <sheetName val="Others"/>
      <sheetName val="mdot_signal_design_2023-febru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3">
          <cell r="A3" t="str">
            <v>1w-1c</v>
          </cell>
          <cell r="H3">
            <v>1.3599999999999999</v>
          </cell>
        </row>
        <row r="4">
          <cell r="A4" t="str">
            <v>1w-1c w/BP</v>
          </cell>
          <cell r="H4">
            <v>2.8899999999999997</v>
          </cell>
        </row>
        <row r="5">
          <cell r="A5" t="str">
            <v>1w-1c w/CS</v>
          </cell>
          <cell r="H5">
            <v>2.11</v>
          </cell>
        </row>
        <row r="6">
          <cell r="A6" t="str">
            <v>1w-1c w/CS w/BP</v>
          </cell>
          <cell r="H6">
            <v>3.6399999999999997</v>
          </cell>
        </row>
        <row r="7">
          <cell r="A7" t="str">
            <v>1w-3c</v>
          </cell>
          <cell r="H7">
            <v>4.08</v>
          </cell>
        </row>
        <row r="8">
          <cell r="A8" t="str">
            <v>1w-3c w/BP</v>
          </cell>
          <cell r="H8">
            <v>8.67</v>
          </cell>
        </row>
        <row r="9">
          <cell r="A9" t="str">
            <v>1w-3c w/CS</v>
          </cell>
          <cell r="H9">
            <v>6.33</v>
          </cell>
        </row>
        <row r="10">
          <cell r="A10" t="str">
            <v>1w-3c w/CS w/BP</v>
          </cell>
          <cell r="H10">
            <v>10.92</v>
          </cell>
        </row>
        <row r="11">
          <cell r="A11" t="str">
            <v>1w-4c</v>
          </cell>
          <cell r="H11">
            <v>5.4399999999999995</v>
          </cell>
        </row>
        <row r="12">
          <cell r="A12" t="str">
            <v>1w-4c w/BP</v>
          </cell>
          <cell r="H12">
            <v>11.559999999999999</v>
          </cell>
        </row>
        <row r="13">
          <cell r="A13" t="str">
            <v>1w-5c (doghouse)</v>
          </cell>
          <cell r="H13">
            <v>6.81</v>
          </cell>
        </row>
        <row r="14">
          <cell r="A14" t="str">
            <v>1w-5c (doghouse) w/BP</v>
          </cell>
          <cell r="H14">
            <v>13.72</v>
          </cell>
        </row>
        <row r="15">
          <cell r="A15" t="str">
            <v>1w-5c (doghouse) w/CS</v>
          </cell>
          <cell r="H15">
            <v>9.06</v>
          </cell>
        </row>
        <row r="16">
          <cell r="A16" t="str">
            <v>1w-5c (doghouse) w/CS w/BP</v>
          </cell>
          <cell r="H16">
            <v>15.97</v>
          </cell>
        </row>
        <row r="17">
          <cell r="A17" t="str">
            <v>1w-Hawk</v>
          </cell>
          <cell r="H17">
            <v>4.08</v>
          </cell>
        </row>
        <row r="18">
          <cell r="A18" t="str">
            <v>1w-Hawk w/BP</v>
          </cell>
          <cell r="H18">
            <v>8.67</v>
          </cell>
        </row>
        <row r="19">
          <cell r="A19" t="str">
            <v>24x30 Non-iLL CS</v>
          </cell>
          <cell r="H19">
            <v>5</v>
          </cell>
        </row>
        <row r="20">
          <cell r="A20" t="str">
            <v>24x30 Non-iLL CS w/BP</v>
          </cell>
          <cell r="H20">
            <v>7.0486111111111107</v>
          </cell>
        </row>
        <row r="21">
          <cell r="A21" t="str">
            <v>36x36 LED CS</v>
          </cell>
          <cell r="H21">
            <v>9</v>
          </cell>
        </row>
        <row r="22">
          <cell r="A22" t="str">
            <v>36x36 LED CS w/BP</v>
          </cell>
          <cell r="H22">
            <v>11.673611111111111</v>
          </cell>
        </row>
        <row r="23">
          <cell r="A23" t="str">
            <v>2w 24x30 CS</v>
          </cell>
          <cell r="H23">
            <v>5</v>
          </cell>
        </row>
        <row r="24">
          <cell r="A24" t="str">
            <v>2w 24x30 CS w/BP</v>
          </cell>
          <cell r="H24">
            <v>7.0486111111111107</v>
          </cell>
        </row>
        <row r="25">
          <cell r="A25" t="str">
            <v>2w-1c</v>
          </cell>
          <cell r="H25">
            <v>1.3599999999999999</v>
          </cell>
        </row>
        <row r="26">
          <cell r="A26" t="str">
            <v>2w-1c w/BP</v>
          </cell>
          <cell r="H26">
            <v>2.8899999999999997</v>
          </cell>
        </row>
        <row r="27">
          <cell r="A27" t="str">
            <v>2w-1c w/CS</v>
          </cell>
          <cell r="H27">
            <v>2.11</v>
          </cell>
        </row>
        <row r="28">
          <cell r="A28" t="str">
            <v>2w-1c w/CS w/BP</v>
          </cell>
          <cell r="H28">
            <v>3.6399999999999997</v>
          </cell>
        </row>
        <row r="29">
          <cell r="A29" t="str">
            <v>2w-3c</v>
          </cell>
          <cell r="H29">
            <v>4.08</v>
          </cell>
        </row>
        <row r="30">
          <cell r="A30" t="str">
            <v>2w-3c w/BP</v>
          </cell>
          <cell r="H30">
            <v>8.67</v>
          </cell>
        </row>
        <row r="31">
          <cell r="A31" t="str">
            <v>2w-3c w/CS</v>
          </cell>
          <cell r="H31">
            <v>6.33</v>
          </cell>
        </row>
        <row r="32">
          <cell r="A32" t="str">
            <v>2w-3c w/CS w/BP</v>
          </cell>
          <cell r="H32">
            <v>10.92</v>
          </cell>
        </row>
        <row r="33">
          <cell r="A33" t="str">
            <v>2w-5c (doghouse)</v>
          </cell>
          <cell r="H33">
            <v>6.81</v>
          </cell>
        </row>
        <row r="34">
          <cell r="A34" t="str">
            <v>2w-5c (doghouse) w/BP</v>
          </cell>
          <cell r="H34">
            <v>13.72</v>
          </cell>
        </row>
        <row r="35">
          <cell r="A35" t="str">
            <v>3w-1c</v>
          </cell>
          <cell r="H35">
            <v>1.6999999999999997</v>
          </cell>
        </row>
        <row r="36">
          <cell r="A36" t="str">
            <v>3w-1c w/BP</v>
          </cell>
          <cell r="H36">
            <v>3.6124999999999998</v>
          </cell>
        </row>
        <row r="37">
          <cell r="A37" t="str">
            <v>3w-3c</v>
          </cell>
          <cell r="H37">
            <v>5.0999999999999996</v>
          </cell>
        </row>
        <row r="38">
          <cell r="A38" t="str">
            <v>3w-3c w/BP</v>
          </cell>
          <cell r="H38">
            <v>10.8375</v>
          </cell>
        </row>
        <row r="39">
          <cell r="A39" t="str">
            <v>3w-3c w/CS</v>
          </cell>
          <cell r="H39">
            <v>7.9124999999999996</v>
          </cell>
        </row>
        <row r="40">
          <cell r="A40" t="str">
            <v>3w-3c w/CS w/BP</v>
          </cell>
          <cell r="H40">
            <v>13.65</v>
          </cell>
        </row>
        <row r="41">
          <cell r="A41" t="str">
            <v>4w 24x30 CS</v>
          </cell>
          <cell r="H41">
            <v>7.5</v>
          </cell>
        </row>
        <row r="42">
          <cell r="A42" t="str">
            <v>4w 24x30 CS w/BP</v>
          </cell>
          <cell r="H42">
            <v>10.572916666666666</v>
          </cell>
        </row>
        <row r="43">
          <cell r="A43" t="str">
            <v>4w-1c</v>
          </cell>
          <cell r="H43">
            <v>2.04</v>
          </cell>
        </row>
        <row r="44">
          <cell r="A44" t="str">
            <v>4w-1c w/BP</v>
          </cell>
          <cell r="H44">
            <v>4.3349999999999991</v>
          </cell>
        </row>
        <row r="45">
          <cell r="A45" t="str">
            <v>4w-1c w/CS</v>
          </cell>
          <cell r="H45">
            <v>3.165</v>
          </cell>
        </row>
        <row r="46">
          <cell r="A46" t="str">
            <v>4w-1c w/CS w/BP</v>
          </cell>
          <cell r="H46">
            <v>5.4599999999999991</v>
          </cell>
        </row>
        <row r="47">
          <cell r="A47" t="str">
            <v>4w-3c</v>
          </cell>
          <cell r="H47">
            <v>6.12</v>
          </cell>
        </row>
        <row r="48">
          <cell r="A48" t="str">
            <v>4w-3c w/BP</v>
          </cell>
          <cell r="H48">
            <v>13.004999999999999</v>
          </cell>
        </row>
        <row r="49">
          <cell r="A49" t="str">
            <v>4w-3c w/CS</v>
          </cell>
          <cell r="H49">
            <v>9.495000000000001</v>
          </cell>
        </row>
        <row r="50">
          <cell r="A50" t="str">
            <v>4w-3c w/CS w/BP</v>
          </cell>
          <cell r="H50">
            <v>16.38</v>
          </cell>
        </row>
        <row r="55">
          <cell r="D55" t="str">
            <v>1w 12x27 CS</v>
          </cell>
          <cell r="H55">
            <v>2.25</v>
          </cell>
        </row>
        <row r="56">
          <cell r="D56" t="str">
            <v>1w 12x27 CS w/BP</v>
          </cell>
          <cell r="H56">
            <v>3.1875</v>
          </cell>
        </row>
        <row r="57">
          <cell r="D57" t="str">
            <v>1w 12x27 CS compact florscent</v>
          </cell>
          <cell r="H57">
            <v>2.25</v>
          </cell>
        </row>
        <row r="58">
          <cell r="D58" t="str">
            <v>1w 12x27 CS compact florscent w/BP</v>
          </cell>
          <cell r="H58">
            <v>3.1875</v>
          </cell>
        </row>
        <row r="59">
          <cell r="D59" t="str">
            <v>1w 24x30 SS</v>
          </cell>
          <cell r="H59">
            <v>5</v>
          </cell>
        </row>
        <row r="60">
          <cell r="D60" t="str">
            <v>1w 24x30 SS w/BP</v>
          </cell>
        </row>
        <row r="61">
          <cell r="D61" t="str">
            <v>1w-1c alum</v>
          </cell>
        </row>
        <row r="62">
          <cell r="D62" t="str">
            <v>1w-1c alum w/BP</v>
          </cell>
        </row>
        <row r="63">
          <cell r="D63" t="str">
            <v>1w-1c led</v>
          </cell>
        </row>
        <row r="64">
          <cell r="D64" t="str">
            <v>1w-1c led w/BP</v>
          </cell>
        </row>
        <row r="65">
          <cell r="D65" t="str">
            <v>1w-3c led</v>
          </cell>
        </row>
        <row r="66">
          <cell r="D66" t="str">
            <v>1w-3c led w/BP</v>
          </cell>
        </row>
        <row r="67">
          <cell r="D67" t="str">
            <v>2w 24x30 CS</v>
          </cell>
        </row>
        <row r="68">
          <cell r="D68" t="str">
            <v>2w 24x30 CS w/BP</v>
          </cell>
        </row>
        <row r="69">
          <cell r="D69" t="str">
            <v>2w 24x30 CS compact flourscent</v>
          </cell>
        </row>
        <row r="70">
          <cell r="D70" t="str">
            <v>2w 24x30 CS compact flourscent w/BP</v>
          </cell>
        </row>
        <row r="71">
          <cell r="D71" t="str">
            <v xml:space="preserve">2w bottom </v>
          </cell>
        </row>
        <row r="72">
          <cell r="D72" t="str">
            <v>2w bottom  w/BP</v>
          </cell>
        </row>
        <row r="73">
          <cell r="D73" t="str">
            <v>2w doghouse bottom</v>
          </cell>
        </row>
        <row r="74">
          <cell r="D74" t="str">
            <v>2w doghouse bottom w/BP</v>
          </cell>
        </row>
        <row r="75">
          <cell r="D75" t="str">
            <v>2w doghouse top</v>
          </cell>
        </row>
        <row r="76">
          <cell r="D76" t="str">
            <v>2w doghouse top w/BP</v>
          </cell>
        </row>
        <row r="77">
          <cell r="D77" t="str">
            <v>2w top bracket</v>
          </cell>
        </row>
        <row r="78">
          <cell r="D78" t="str">
            <v>2w top bracket w/BP</v>
          </cell>
        </row>
        <row r="79">
          <cell r="D79" t="str">
            <v>3w bottom</v>
          </cell>
        </row>
        <row r="80">
          <cell r="D80" t="str">
            <v>3w bottom w/BP</v>
          </cell>
        </row>
        <row r="81">
          <cell r="D81" t="str">
            <v>3w top bracket</v>
          </cell>
        </row>
        <row r="82">
          <cell r="D82" t="str">
            <v>3w top bracket w/BP</v>
          </cell>
        </row>
        <row r="83">
          <cell r="D83" t="str">
            <v>4w 12x27 CS</v>
          </cell>
        </row>
        <row r="84">
          <cell r="D84" t="str">
            <v>4w 12x27 CS w/BP</v>
          </cell>
        </row>
        <row r="85">
          <cell r="D85" t="str">
            <v>4w 24x30 CS</v>
          </cell>
        </row>
        <row r="86">
          <cell r="D86" t="str">
            <v>4w 24x30 CS w/BP</v>
          </cell>
        </row>
        <row r="87">
          <cell r="D87" t="str">
            <v>4w 24x30 CS compact florscent</v>
          </cell>
        </row>
        <row r="88">
          <cell r="D88" t="str">
            <v>4w 24x30 CS compact florscent w/BP</v>
          </cell>
        </row>
        <row r="89">
          <cell r="D89" t="str">
            <v>4w bottom</v>
          </cell>
        </row>
        <row r="90">
          <cell r="D90" t="str">
            <v>4w bottom w/BP</v>
          </cell>
        </row>
        <row r="91">
          <cell r="D91" t="str">
            <v>4w top bracket</v>
          </cell>
        </row>
        <row r="92">
          <cell r="D92" t="str">
            <v>4w top bracket w/BP</v>
          </cell>
        </row>
        <row r="93">
          <cell r="D93" t="str">
            <v>ent head</v>
          </cell>
        </row>
        <row r="94">
          <cell r="D94" t="str">
            <v>ent head w/BP</v>
          </cell>
        </row>
        <row r="95">
          <cell r="D95" t="str">
            <v>BP</v>
          </cell>
        </row>
        <row r="96">
          <cell r="D96" t="str">
            <v>span wire hanger</v>
          </cell>
        </row>
      </sheetData>
      <sheetData sheetId="28"/>
      <sheetData sheetId="29"/>
      <sheetData sheetId="30"/>
      <sheetData sheetId="31"/>
      <sheetData sheetId="32"/>
      <sheetData sheetId="33"/>
      <sheetData sheetId="34"/>
      <sheetData sheetId="35"/>
      <sheetData sheetId="36"/>
      <sheetData sheetId="37"/>
      <sheetData sheetId="38"/>
      <sheetData sheetId="3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53881-DD81-4257-BFAD-5D8103CEDB7A}">
  <sheetPr>
    <tabColor theme="0" tint="-0.499984740745262"/>
  </sheetPr>
  <dimension ref="A2:N28"/>
  <sheetViews>
    <sheetView tabSelected="1" view="pageBreakPreview" zoomScaleNormal="100" zoomScaleSheetLayoutView="100" workbookViewId="0">
      <selection activeCell="B23" sqref="B23"/>
    </sheetView>
  </sheetViews>
  <sheetFormatPr defaultColWidth="9.140625" defaultRowHeight="15" customHeight="1" x14ac:dyDescent="0.2"/>
  <cols>
    <col min="1" max="28" width="12.85546875" style="94" customWidth="1"/>
    <col min="29" max="16384" width="9.140625" style="94"/>
  </cols>
  <sheetData>
    <row r="2" spans="1:14" ht="15" customHeight="1" x14ac:dyDescent="0.2">
      <c r="A2" s="173" t="s">
        <v>61</v>
      </c>
      <c r="B2" s="173"/>
      <c r="C2" s="173"/>
      <c r="D2" s="173"/>
      <c r="E2" s="173"/>
      <c r="F2" s="173"/>
      <c r="G2" s="173"/>
      <c r="H2" s="173"/>
      <c r="I2" s="173"/>
      <c r="J2" s="173"/>
    </row>
    <row r="3" spans="1:14" ht="15" customHeight="1" x14ac:dyDescent="0.2">
      <c r="A3" s="95" t="s">
        <v>62</v>
      </c>
      <c r="B3" s="96" t="s">
        <v>324</v>
      </c>
    </row>
    <row r="5" spans="1:14" ht="15" customHeight="1" x14ac:dyDescent="0.2">
      <c r="A5" s="174" t="s">
        <v>63</v>
      </c>
      <c r="B5" s="174"/>
      <c r="C5" s="174"/>
      <c r="D5" s="174"/>
      <c r="E5" s="174"/>
      <c r="F5" s="174"/>
      <c r="G5" s="174"/>
      <c r="H5" s="174"/>
      <c r="I5" s="174"/>
      <c r="J5" s="174"/>
      <c r="K5" s="97"/>
      <c r="L5" s="97"/>
      <c r="M5" s="97"/>
      <c r="N5" s="97"/>
    </row>
    <row r="6" spans="1:14" ht="15" customHeight="1" x14ac:dyDescent="0.2">
      <c r="A6" s="174"/>
      <c r="B6" s="174"/>
      <c r="C6" s="174"/>
      <c r="D6" s="174"/>
      <c r="E6" s="174"/>
      <c r="F6" s="174"/>
      <c r="G6" s="174"/>
      <c r="H6" s="174"/>
      <c r="I6" s="174"/>
      <c r="J6" s="174"/>
      <c r="K6" s="97"/>
      <c r="L6" s="97"/>
      <c r="M6" s="97"/>
      <c r="N6" s="97"/>
    </row>
    <row r="7" spans="1:14" ht="15" customHeight="1" x14ac:dyDescent="0.2">
      <c r="A7" s="174"/>
      <c r="B7" s="174"/>
      <c r="C7" s="174"/>
      <c r="D7" s="174"/>
      <c r="E7" s="174"/>
      <c r="F7" s="174"/>
      <c r="G7" s="174"/>
      <c r="H7" s="174"/>
      <c r="I7" s="174"/>
      <c r="J7" s="174"/>
      <c r="K7" s="97"/>
      <c r="L7" s="97"/>
      <c r="M7" s="97"/>
      <c r="N7" s="97"/>
    </row>
    <row r="8" spans="1:14" ht="15" customHeight="1" x14ac:dyDescent="0.2">
      <c r="A8" s="174"/>
      <c r="B8" s="174"/>
      <c r="C8" s="174"/>
      <c r="D8" s="174"/>
      <c r="E8" s="174"/>
      <c r="F8" s="174"/>
      <c r="G8" s="174"/>
      <c r="H8" s="174"/>
      <c r="I8" s="174"/>
      <c r="J8" s="174"/>
      <c r="K8" s="97"/>
      <c r="L8" s="97"/>
      <c r="M8" s="97"/>
      <c r="N8" s="97"/>
    </row>
    <row r="9" spans="1:14" ht="15" customHeight="1" x14ac:dyDescent="0.2">
      <c r="A9" s="174"/>
      <c r="B9" s="174"/>
      <c r="C9" s="174"/>
      <c r="D9" s="174"/>
      <c r="E9" s="174"/>
      <c r="F9" s="174"/>
      <c r="G9" s="174"/>
      <c r="H9" s="174"/>
      <c r="I9" s="174"/>
      <c r="J9" s="174"/>
      <c r="K9" s="97"/>
      <c r="L9" s="97"/>
      <c r="M9" s="97"/>
      <c r="N9" s="97"/>
    </row>
    <row r="10" spans="1:14" ht="15" customHeight="1" x14ac:dyDescent="0.2">
      <c r="A10" s="174"/>
      <c r="B10" s="174"/>
      <c r="C10" s="174"/>
      <c r="D10" s="174"/>
      <c r="E10" s="174"/>
      <c r="F10" s="174"/>
      <c r="G10" s="174"/>
      <c r="H10" s="174"/>
      <c r="I10" s="174"/>
      <c r="J10" s="174"/>
      <c r="K10" s="97"/>
      <c r="L10" s="97"/>
      <c r="M10" s="97"/>
      <c r="N10" s="97"/>
    </row>
    <row r="11" spans="1:14" ht="15" customHeight="1" x14ac:dyDescent="0.2">
      <c r="A11" s="174"/>
      <c r="B11" s="174"/>
      <c r="C11" s="174"/>
      <c r="D11" s="174"/>
      <c r="E11" s="174"/>
      <c r="F11" s="174"/>
      <c r="G11" s="174"/>
      <c r="H11" s="174"/>
      <c r="I11" s="174"/>
      <c r="J11" s="174"/>
      <c r="K11" s="97"/>
      <c r="L11" s="97"/>
      <c r="M11" s="97"/>
      <c r="N11" s="97"/>
    </row>
    <row r="12" spans="1:14" ht="15" customHeight="1" x14ac:dyDescent="0.2">
      <c r="A12" s="174"/>
      <c r="B12" s="174"/>
      <c r="C12" s="174"/>
      <c r="D12" s="174"/>
      <c r="E12" s="174"/>
      <c r="F12" s="174"/>
      <c r="G12" s="174"/>
      <c r="H12" s="174"/>
      <c r="I12" s="174"/>
      <c r="J12" s="174"/>
      <c r="K12" s="97"/>
      <c r="L12" s="97"/>
      <c r="M12" s="97"/>
      <c r="N12" s="97"/>
    </row>
    <row r="13" spans="1:14" ht="15" customHeight="1" x14ac:dyDescent="0.2">
      <c r="A13" s="174"/>
      <c r="B13" s="174"/>
      <c r="C13" s="174"/>
      <c r="D13" s="174"/>
      <c r="E13" s="174"/>
      <c r="F13" s="174"/>
      <c r="G13" s="174"/>
      <c r="H13" s="174"/>
      <c r="I13" s="174"/>
      <c r="J13" s="174"/>
      <c r="K13" s="97"/>
      <c r="L13" s="97"/>
      <c r="M13" s="97"/>
      <c r="N13" s="97"/>
    </row>
    <row r="14" spans="1:14" ht="15" customHeight="1" x14ac:dyDescent="0.2">
      <c r="A14" s="174"/>
      <c r="B14" s="174"/>
      <c r="C14" s="174"/>
      <c r="D14" s="174"/>
      <c r="E14" s="174"/>
      <c r="F14" s="174"/>
      <c r="G14" s="174"/>
      <c r="H14" s="174"/>
      <c r="I14" s="174"/>
      <c r="J14" s="174"/>
      <c r="K14" s="97"/>
      <c r="L14" s="97"/>
      <c r="M14" s="97"/>
      <c r="N14" s="97"/>
    </row>
    <row r="15" spans="1:14" ht="15" customHeight="1" x14ac:dyDescent="0.2">
      <c r="A15" s="98" t="s">
        <v>64</v>
      </c>
      <c r="B15" s="175" t="s">
        <v>65</v>
      </c>
      <c r="C15" s="175"/>
      <c r="D15" s="175"/>
      <c r="E15" s="175"/>
      <c r="F15" s="175"/>
      <c r="G15" s="175"/>
      <c r="H15" s="175"/>
      <c r="I15" s="175"/>
      <c r="J15" s="175"/>
      <c r="K15" s="99"/>
      <c r="L15" s="99"/>
      <c r="M15" s="99"/>
      <c r="N15" s="99"/>
    </row>
    <row r="16" spans="1:14" ht="15" customHeight="1" x14ac:dyDescent="0.2">
      <c r="A16" s="98" t="s">
        <v>66</v>
      </c>
      <c r="B16" s="175" t="s">
        <v>67</v>
      </c>
      <c r="C16" s="175"/>
      <c r="D16" s="175"/>
      <c r="E16" s="175"/>
      <c r="F16" s="175"/>
      <c r="G16" s="175"/>
      <c r="H16" s="175"/>
      <c r="I16" s="175"/>
      <c r="J16" s="175"/>
      <c r="K16" s="99"/>
      <c r="L16" s="99"/>
      <c r="M16" s="99"/>
      <c r="N16" s="99"/>
    </row>
    <row r="17" spans="1:14" ht="15" customHeight="1" x14ac:dyDescent="0.2">
      <c r="A17" s="98" t="s">
        <v>68</v>
      </c>
      <c r="B17" s="172" t="s">
        <v>69</v>
      </c>
      <c r="C17" s="172"/>
      <c r="D17" s="172"/>
      <c r="E17" s="172"/>
      <c r="F17" s="172"/>
      <c r="G17" s="172"/>
      <c r="H17" s="172"/>
      <c r="I17" s="172"/>
      <c r="J17" s="172"/>
      <c r="K17" s="99"/>
      <c r="L17" s="99"/>
      <c r="M17" s="99"/>
      <c r="N17" s="99"/>
    </row>
    <row r="18" spans="1:14" ht="15" customHeight="1" x14ac:dyDescent="0.2">
      <c r="A18" s="98" t="s">
        <v>70</v>
      </c>
      <c r="B18" s="172" t="s">
        <v>71</v>
      </c>
      <c r="C18" s="172"/>
      <c r="D18" s="172"/>
      <c r="E18" s="172"/>
      <c r="F18" s="172"/>
      <c r="G18" s="172"/>
      <c r="H18" s="172"/>
      <c r="I18" s="172"/>
      <c r="J18" s="172"/>
      <c r="K18" s="99"/>
      <c r="L18" s="99"/>
      <c r="M18" s="99"/>
      <c r="N18" s="99"/>
    </row>
    <row r="19" spans="1:14" ht="15" customHeight="1" x14ac:dyDescent="0.2">
      <c r="A19" s="98" t="s">
        <v>72</v>
      </c>
      <c r="B19" s="172" t="s">
        <v>73</v>
      </c>
      <c r="C19" s="172"/>
      <c r="D19" s="172"/>
      <c r="E19" s="172"/>
      <c r="F19" s="172"/>
      <c r="G19" s="172"/>
      <c r="H19" s="172"/>
      <c r="I19" s="172"/>
      <c r="J19" s="172"/>
      <c r="K19" s="99"/>
      <c r="L19" s="99"/>
      <c r="M19" s="99"/>
      <c r="N19" s="99"/>
    </row>
    <row r="20" spans="1:14" ht="15" customHeight="1" x14ac:dyDescent="0.2">
      <c r="A20" s="98" t="s">
        <v>74</v>
      </c>
      <c r="B20" s="172" t="s">
        <v>75</v>
      </c>
      <c r="C20" s="172"/>
      <c r="D20" s="172"/>
      <c r="E20" s="172"/>
      <c r="F20" s="172"/>
      <c r="G20" s="172"/>
      <c r="H20" s="172"/>
      <c r="I20" s="172"/>
      <c r="J20" s="172"/>
      <c r="K20" s="99"/>
      <c r="L20" s="99"/>
      <c r="M20" s="99"/>
      <c r="N20" s="99"/>
    </row>
    <row r="21" spans="1:14" ht="15" customHeight="1" x14ac:dyDescent="0.2">
      <c r="A21" s="99"/>
      <c r="B21" s="100"/>
      <c r="C21" s="100"/>
      <c r="D21" s="100"/>
      <c r="E21" s="100"/>
      <c r="F21" s="100"/>
      <c r="G21" s="100"/>
      <c r="H21" s="100"/>
      <c r="I21" s="100"/>
      <c r="J21" s="100"/>
      <c r="K21" s="99"/>
      <c r="L21" s="99"/>
      <c r="M21" s="99"/>
      <c r="N21" s="99"/>
    </row>
    <row r="22" spans="1:14" ht="15" customHeight="1" x14ac:dyDescent="0.2">
      <c r="A22" s="99"/>
      <c r="B22" s="100"/>
      <c r="C22" s="100"/>
      <c r="D22" s="100"/>
      <c r="E22" s="100"/>
      <c r="F22" s="100"/>
      <c r="G22" s="100"/>
      <c r="H22" s="100"/>
      <c r="I22" s="100"/>
      <c r="J22" s="100"/>
      <c r="K22" s="99"/>
      <c r="L22" s="99"/>
      <c r="M22" s="99"/>
      <c r="N22" s="99"/>
    </row>
    <row r="23" spans="1:14" ht="15" customHeight="1" x14ac:dyDescent="0.2">
      <c r="A23" s="99"/>
      <c r="B23" s="100"/>
      <c r="C23" s="100"/>
      <c r="D23" s="100"/>
      <c r="E23" s="100"/>
      <c r="F23" s="100"/>
      <c r="G23" s="100"/>
      <c r="H23" s="100"/>
      <c r="I23" s="100"/>
      <c r="J23" s="100"/>
      <c r="K23" s="99"/>
      <c r="L23" s="99"/>
      <c r="M23" s="99"/>
      <c r="N23" s="99"/>
    </row>
    <row r="24" spans="1:14" ht="15" customHeight="1" x14ac:dyDescent="0.2">
      <c r="A24" s="99"/>
      <c r="B24" s="100"/>
      <c r="C24" s="100"/>
      <c r="D24" s="100"/>
      <c r="E24" s="100"/>
      <c r="F24" s="100"/>
      <c r="G24" s="100"/>
      <c r="H24" s="100"/>
      <c r="I24" s="100"/>
      <c r="J24" s="100"/>
      <c r="K24" s="99"/>
      <c r="L24" s="99"/>
      <c r="M24" s="99"/>
      <c r="N24" s="99"/>
    </row>
    <row r="25" spans="1:14" ht="15" customHeight="1" x14ac:dyDescent="0.2">
      <c r="A25" s="99"/>
      <c r="B25" s="100"/>
      <c r="C25" s="100"/>
      <c r="D25" s="100"/>
      <c r="E25" s="100"/>
      <c r="F25" s="100"/>
      <c r="G25" s="100"/>
      <c r="H25" s="100"/>
      <c r="I25" s="100"/>
      <c r="J25" s="100"/>
      <c r="K25" s="99"/>
      <c r="L25" s="99"/>
      <c r="M25" s="99"/>
      <c r="N25" s="99"/>
    </row>
    <row r="26" spans="1:14" ht="15" customHeight="1" x14ac:dyDescent="0.2">
      <c r="A26" s="99"/>
      <c r="B26" s="100"/>
      <c r="C26" s="100"/>
      <c r="D26" s="100"/>
      <c r="E26" s="100"/>
      <c r="F26" s="100"/>
      <c r="G26" s="100"/>
      <c r="H26" s="100"/>
      <c r="I26" s="100"/>
      <c r="J26" s="100"/>
      <c r="K26" s="99"/>
      <c r="L26" s="99"/>
      <c r="M26" s="99"/>
    </row>
    <row r="27" spans="1:14" ht="15" customHeight="1" x14ac:dyDescent="0.2">
      <c r="A27" s="99"/>
      <c r="B27" s="100"/>
      <c r="C27" s="100"/>
      <c r="D27" s="100"/>
      <c r="E27" s="100"/>
      <c r="F27" s="100"/>
      <c r="G27" s="100"/>
      <c r="H27" s="100"/>
      <c r="I27" s="100"/>
      <c r="J27" s="100"/>
      <c r="K27" s="99"/>
      <c r="L27" s="99"/>
      <c r="M27" s="99"/>
    </row>
    <row r="28" spans="1:14" ht="15" customHeight="1" x14ac:dyDescent="0.2">
      <c r="A28" s="99"/>
      <c r="B28" s="100"/>
      <c r="C28" s="100"/>
      <c r="D28" s="100"/>
      <c r="E28" s="100"/>
      <c r="F28" s="100"/>
      <c r="G28" s="100"/>
      <c r="H28" s="100"/>
      <c r="I28" s="100"/>
      <c r="J28" s="100"/>
      <c r="K28" s="99"/>
      <c r="L28" s="99"/>
      <c r="M28" s="99"/>
    </row>
  </sheetData>
  <mergeCells count="8">
    <mergeCell ref="B19:J19"/>
    <mergeCell ref="B20:J20"/>
    <mergeCell ref="A2:J2"/>
    <mergeCell ref="A5:J14"/>
    <mergeCell ref="B15:J15"/>
    <mergeCell ref="B16:J16"/>
    <mergeCell ref="B17:J17"/>
    <mergeCell ref="B18:J18"/>
  </mergeCells>
  <pageMargins left="0.7" right="0.7" top="0.75" bottom="0.75" header="0.3" footer="0.3"/>
  <pageSetup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D3CE-AA7F-4335-8FAD-E8B89BC29870}">
  <sheetPr>
    <tabColor theme="0" tint="-0.499984740745262"/>
  </sheetPr>
  <dimension ref="A1:J29"/>
  <sheetViews>
    <sheetView view="pageBreakPreview" zoomScaleNormal="100" zoomScaleSheetLayoutView="100" workbookViewId="0">
      <selection activeCell="B4" sqref="B4"/>
    </sheetView>
  </sheetViews>
  <sheetFormatPr defaultColWidth="9.140625" defaultRowHeight="12.75" x14ac:dyDescent="0.2"/>
  <cols>
    <col min="1" max="19" width="12.85546875" style="94" customWidth="1"/>
    <col min="20" max="16384" width="9.140625" style="94"/>
  </cols>
  <sheetData>
    <row r="1" spans="1:10" ht="15.75" x14ac:dyDescent="0.25">
      <c r="A1" s="101" t="s">
        <v>81</v>
      </c>
    </row>
    <row r="3" spans="1:10" ht="15.75" x14ac:dyDescent="0.25">
      <c r="A3" s="101" t="s">
        <v>76</v>
      </c>
      <c r="B3" s="96">
        <v>44984</v>
      </c>
    </row>
    <row r="4" spans="1:10" x14ac:dyDescent="0.2">
      <c r="A4" s="102" t="s">
        <v>77</v>
      </c>
      <c r="B4" s="94" t="s">
        <v>78</v>
      </c>
    </row>
    <row r="5" spans="1:10" x14ac:dyDescent="0.2">
      <c r="B5" s="95"/>
    </row>
    <row r="6" spans="1:10" ht="15.75" x14ac:dyDescent="0.25">
      <c r="A6" s="101"/>
      <c r="B6" s="95"/>
    </row>
    <row r="8" spans="1:10" x14ac:dyDescent="0.2">
      <c r="A8" s="102"/>
    </row>
    <row r="9" spans="1:10" x14ac:dyDescent="0.2">
      <c r="A9" s="102"/>
    </row>
    <row r="10" spans="1:10" x14ac:dyDescent="0.2">
      <c r="A10" s="102"/>
    </row>
    <row r="11" spans="1:10" x14ac:dyDescent="0.2">
      <c r="A11" s="102"/>
    </row>
    <row r="12" spans="1:10" x14ac:dyDescent="0.2">
      <c r="A12" s="102"/>
    </row>
    <row r="13" spans="1:10" x14ac:dyDescent="0.2">
      <c r="A13" s="102"/>
      <c r="B13" s="103"/>
      <c r="C13" s="104"/>
    </row>
    <row r="14" spans="1:10" x14ac:dyDescent="0.2">
      <c r="A14" s="102"/>
      <c r="B14" s="103"/>
      <c r="C14" s="100"/>
      <c r="D14" s="100"/>
      <c r="E14" s="100"/>
      <c r="F14" s="100"/>
      <c r="G14" s="100"/>
      <c r="H14" s="100"/>
      <c r="I14" s="100"/>
      <c r="J14" s="100"/>
    </row>
    <row r="15" spans="1:10" x14ac:dyDescent="0.2">
      <c r="A15" s="102"/>
      <c r="B15" s="103"/>
      <c r="C15" s="100"/>
      <c r="D15" s="100"/>
      <c r="E15" s="100"/>
      <c r="F15" s="100"/>
      <c r="G15" s="100"/>
      <c r="H15" s="100"/>
      <c r="I15" s="100"/>
      <c r="J15" s="100"/>
    </row>
    <row r="16" spans="1:10" x14ac:dyDescent="0.2">
      <c r="A16" s="102"/>
      <c r="B16" s="103"/>
      <c r="C16" s="104"/>
    </row>
    <row r="17" spans="1:10" x14ac:dyDescent="0.2">
      <c r="A17" s="102"/>
      <c r="B17" s="105"/>
    </row>
    <row r="18" spans="1:10" x14ac:dyDescent="0.2">
      <c r="A18" s="102"/>
      <c r="B18" s="105"/>
    </row>
    <row r="19" spans="1:10" x14ac:dyDescent="0.2">
      <c r="A19" s="102"/>
      <c r="B19" s="95"/>
    </row>
    <row r="20" spans="1:10" x14ac:dyDescent="0.2">
      <c r="A20" s="102"/>
    </row>
    <row r="21" spans="1:10" x14ac:dyDescent="0.2">
      <c r="A21" s="102"/>
    </row>
    <row r="22" spans="1:10" x14ac:dyDescent="0.2">
      <c r="A22" s="102"/>
      <c r="B22" s="103"/>
    </row>
    <row r="23" spans="1:10" x14ac:dyDescent="0.2">
      <c r="B23" s="103"/>
    </row>
    <row r="24" spans="1:10" x14ac:dyDescent="0.2">
      <c r="A24" s="102"/>
    </row>
    <row r="25" spans="1:10" x14ac:dyDescent="0.2">
      <c r="A25" s="102"/>
      <c r="B25" s="99"/>
      <c r="C25" s="99"/>
      <c r="D25" s="99"/>
      <c r="E25" s="99"/>
      <c r="F25" s="99"/>
      <c r="G25" s="99"/>
      <c r="H25" s="99"/>
      <c r="I25" s="99"/>
      <c r="J25" s="99"/>
    </row>
    <row r="26" spans="1:10" x14ac:dyDescent="0.2">
      <c r="B26" s="99"/>
      <c r="C26" s="99"/>
      <c r="D26" s="99"/>
      <c r="E26" s="99"/>
      <c r="F26" s="99"/>
      <c r="G26" s="99"/>
      <c r="H26" s="99"/>
      <c r="I26" s="99"/>
      <c r="J26" s="99"/>
    </row>
    <row r="27" spans="1:10" x14ac:dyDescent="0.2">
      <c r="B27" s="99"/>
      <c r="C27" s="99"/>
      <c r="D27" s="99"/>
      <c r="E27" s="99"/>
      <c r="F27" s="99"/>
      <c r="G27" s="99"/>
      <c r="H27" s="99"/>
      <c r="I27" s="99"/>
      <c r="J27" s="99"/>
    </row>
    <row r="28" spans="1:10" x14ac:dyDescent="0.2">
      <c r="A28" s="102"/>
    </row>
    <row r="29" spans="1:10" x14ac:dyDescent="0.2">
      <c r="A29" s="102"/>
    </row>
  </sheetData>
  <pageMargins left="0.7" right="0.7" top="0.75" bottom="0.75" header="0.3" footer="0.3"/>
  <pageSetup scale="70" orientation="portrait" r:id="rId1"/>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CF636-2167-42D5-81E4-CAE9626C3D42}">
  <sheetPr>
    <tabColor theme="0" tint="-0.499984740745262"/>
    <pageSetUpPr fitToPage="1"/>
  </sheetPr>
  <dimension ref="A1:S33"/>
  <sheetViews>
    <sheetView view="pageBreakPreview" zoomScaleNormal="70" zoomScaleSheetLayoutView="100" workbookViewId="0">
      <selection activeCell="S14" sqref="S14"/>
    </sheetView>
  </sheetViews>
  <sheetFormatPr defaultRowHeight="15" x14ac:dyDescent="0.25"/>
  <sheetData>
    <row r="1" spans="1:19" x14ac:dyDescent="0.25">
      <c r="A1" s="177" t="s">
        <v>80</v>
      </c>
      <c r="B1" s="177"/>
      <c r="C1" s="177"/>
      <c r="D1" s="177"/>
      <c r="E1" s="177"/>
      <c r="F1" s="177"/>
      <c r="G1" s="177"/>
      <c r="H1" s="177"/>
      <c r="I1" s="177"/>
      <c r="J1" s="177"/>
    </row>
    <row r="2" spans="1:19" x14ac:dyDescent="0.25">
      <c r="A2" s="178" t="s">
        <v>79</v>
      </c>
      <c r="B2" s="178"/>
      <c r="C2" s="178"/>
      <c r="D2" s="178"/>
      <c r="E2" s="178"/>
      <c r="F2" s="178"/>
      <c r="G2" s="178"/>
      <c r="H2" s="178"/>
      <c r="I2" s="178"/>
      <c r="J2" s="178"/>
    </row>
    <row r="5" spans="1:19" x14ac:dyDescent="0.25">
      <c r="A5" s="106" t="s">
        <v>82</v>
      </c>
    </row>
    <row r="6" spans="1:19" ht="31.5" customHeight="1" x14ac:dyDescent="0.25">
      <c r="A6" s="176" t="s">
        <v>83</v>
      </c>
      <c r="B6" s="176"/>
      <c r="C6" s="176"/>
      <c r="D6" s="176"/>
      <c r="E6" s="176"/>
      <c r="F6" s="176"/>
      <c r="G6" s="176"/>
      <c r="H6" s="176"/>
      <c r="I6" s="176"/>
      <c r="J6" s="176"/>
      <c r="K6" s="176"/>
      <c r="L6" s="176"/>
      <c r="M6" s="176"/>
      <c r="N6" s="176"/>
      <c r="O6" s="107"/>
      <c r="P6" s="107"/>
      <c r="Q6" s="107"/>
      <c r="R6" s="107"/>
      <c r="S6" s="107"/>
    </row>
    <row r="7" spans="1:19" x14ac:dyDescent="0.25">
      <c r="B7" s="107"/>
      <c r="C7" s="107"/>
      <c r="D7" s="107"/>
      <c r="E7" s="107"/>
      <c r="F7" s="107"/>
      <c r="G7" s="107"/>
      <c r="H7" s="107"/>
      <c r="I7" s="107"/>
      <c r="J7" s="107"/>
      <c r="K7" s="107"/>
      <c r="L7" s="107"/>
      <c r="M7" s="107"/>
      <c r="N7" s="107"/>
      <c r="O7" s="107"/>
      <c r="P7" s="107"/>
      <c r="Q7" s="107"/>
      <c r="R7" s="107"/>
      <c r="S7" s="107"/>
    </row>
    <row r="8" spans="1:19" ht="77.25" customHeight="1" x14ac:dyDescent="0.25">
      <c r="A8" s="176" t="s">
        <v>87</v>
      </c>
      <c r="B8" s="176"/>
      <c r="C8" s="176"/>
      <c r="D8" s="176"/>
      <c r="E8" s="176"/>
      <c r="F8" s="176"/>
      <c r="G8" s="176"/>
      <c r="H8" s="176"/>
      <c r="I8" s="176"/>
      <c r="J8" s="176"/>
      <c r="K8" s="176"/>
      <c r="L8" s="176"/>
      <c r="M8" s="176"/>
      <c r="N8" s="176"/>
      <c r="O8" s="107"/>
      <c r="P8" s="107"/>
      <c r="Q8" s="107"/>
      <c r="R8" s="107"/>
      <c r="S8" s="107"/>
    </row>
    <row r="9" spans="1:19" x14ac:dyDescent="0.25">
      <c r="B9" s="107"/>
      <c r="C9" s="107"/>
      <c r="D9" s="107"/>
      <c r="E9" s="107"/>
      <c r="F9" s="107"/>
      <c r="G9" s="107"/>
      <c r="H9" s="107"/>
      <c r="I9" s="107"/>
      <c r="J9" s="107"/>
      <c r="K9" s="107"/>
      <c r="L9" s="107"/>
      <c r="M9" s="107"/>
      <c r="N9" s="107"/>
      <c r="O9" s="107"/>
      <c r="P9" s="107"/>
      <c r="Q9" s="107"/>
      <c r="R9" s="107"/>
      <c r="S9" s="107"/>
    </row>
    <row r="10" spans="1:19" ht="45" customHeight="1" x14ac:dyDescent="0.25">
      <c r="A10" s="176" t="s">
        <v>57</v>
      </c>
      <c r="B10" s="176"/>
      <c r="C10" s="176"/>
      <c r="D10" s="176"/>
      <c r="E10" s="176"/>
      <c r="F10" s="176"/>
      <c r="G10" s="176"/>
      <c r="H10" s="176"/>
      <c r="I10" s="176"/>
      <c r="J10" s="176"/>
      <c r="K10" s="176"/>
      <c r="L10" s="176"/>
      <c r="M10" s="176"/>
      <c r="N10" s="176"/>
      <c r="O10" s="107"/>
      <c r="P10" s="107"/>
      <c r="Q10" s="107"/>
      <c r="R10" s="107"/>
      <c r="S10" s="107"/>
    </row>
    <row r="11" spans="1:19" x14ac:dyDescent="0.25">
      <c r="A11" s="107"/>
      <c r="B11" s="107"/>
      <c r="C11" s="107"/>
      <c r="D11" s="107"/>
      <c r="E11" s="107"/>
      <c r="F11" s="107"/>
      <c r="G11" s="107"/>
      <c r="H11" s="107"/>
      <c r="I11" s="107"/>
      <c r="J11" s="107"/>
      <c r="K11" s="107"/>
      <c r="L11" s="107"/>
      <c r="M11" s="107"/>
      <c r="N11" s="107"/>
      <c r="O11" s="107"/>
      <c r="P11" s="107"/>
      <c r="Q11" s="107"/>
      <c r="R11" s="107"/>
      <c r="S11" s="107"/>
    </row>
    <row r="12" spans="1:19" ht="48" customHeight="1" x14ac:dyDescent="0.25">
      <c r="A12" s="176" t="s">
        <v>58</v>
      </c>
      <c r="B12" s="176"/>
      <c r="C12" s="176"/>
      <c r="D12" s="176"/>
      <c r="E12" s="176"/>
      <c r="F12" s="176"/>
      <c r="G12" s="176"/>
      <c r="H12" s="176"/>
      <c r="I12" s="176"/>
      <c r="J12" s="176"/>
      <c r="K12" s="176"/>
      <c r="L12" s="176"/>
      <c r="M12" s="176"/>
      <c r="N12" s="176"/>
      <c r="O12" s="107"/>
      <c r="P12" s="107"/>
      <c r="Q12" s="107"/>
      <c r="R12" s="107"/>
      <c r="S12" s="107"/>
    </row>
    <row r="13" spans="1:19" ht="15" customHeight="1" x14ac:dyDescent="0.25">
      <c r="A13" s="107"/>
      <c r="C13" s="107"/>
      <c r="D13" s="107"/>
      <c r="E13" s="107"/>
      <c r="F13" s="107"/>
      <c r="G13" s="107"/>
      <c r="H13" s="107"/>
      <c r="I13" s="107"/>
      <c r="J13" s="107"/>
      <c r="K13" s="107"/>
      <c r="L13" s="107"/>
      <c r="M13" s="107"/>
      <c r="N13" s="107"/>
      <c r="O13" s="107"/>
      <c r="P13" s="107"/>
      <c r="Q13" s="107"/>
      <c r="R13" s="107"/>
      <c r="S13" s="107"/>
    </row>
    <row r="14" spans="1:19" ht="117.75" customHeight="1" x14ac:dyDescent="0.25">
      <c r="A14" s="176" t="s">
        <v>322</v>
      </c>
      <c r="B14" s="176"/>
      <c r="C14" s="176"/>
      <c r="D14" s="176"/>
      <c r="E14" s="176"/>
      <c r="F14" s="176"/>
      <c r="G14" s="176"/>
      <c r="H14" s="176"/>
      <c r="I14" s="176"/>
      <c r="J14" s="176"/>
      <c r="K14" s="176"/>
      <c r="L14" s="176"/>
      <c r="M14" s="176"/>
      <c r="N14" s="176"/>
      <c r="O14" s="107"/>
      <c r="P14" s="107"/>
      <c r="Q14" s="107"/>
      <c r="R14" s="107"/>
      <c r="S14" s="107"/>
    </row>
    <row r="15" spans="1:19" x14ac:dyDescent="0.25">
      <c r="A15" s="107"/>
      <c r="C15" s="107"/>
      <c r="D15" s="107"/>
      <c r="E15" s="107"/>
      <c r="F15" s="107"/>
      <c r="G15" s="107"/>
      <c r="H15" s="107"/>
      <c r="I15" s="107"/>
      <c r="J15" s="107"/>
      <c r="K15" s="107"/>
      <c r="L15" s="107"/>
      <c r="M15" s="107"/>
      <c r="N15" s="107"/>
      <c r="O15" s="107"/>
      <c r="P15" s="107"/>
      <c r="Q15" s="107"/>
      <c r="R15" s="107"/>
      <c r="S15" s="107"/>
    </row>
    <row r="16" spans="1:19" ht="31.5" customHeight="1" x14ac:dyDescent="0.25">
      <c r="A16" s="176" t="s">
        <v>323</v>
      </c>
      <c r="B16" s="176"/>
      <c r="C16" s="176"/>
      <c r="D16" s="176"/>
      <c r="E16" s="176"/>
      <c r="F16" s="176"/>
      <c r="G16" s="176"/>
      <c r="H16" s="176"/>
      <c r="I16" s="176"/>
      <c r="J16" s="176"/>
      <c r="K16" s="176"/>
      <c r="L16" s="176"/>
      <c r="M16" s="176"/>
      <c r="N16" s="176"/>
      <c r="O16" s="107"/>
      <c r="P16" s="107"/>
      <c r="Q16" s="107"/>
      <c r="R16" s="107"/>
      <c r="S16" s="107"/>
    </row>
    <row r="17" spans="1:19" x14ac:dyDescent="0.25">
      <c r="A17" s="176"/>
      <c r="B17" s="176"/>
      <c r="C17" s="176"/>
      <c r="D17" s="176"/>
      <c r="E17" s="176"/>
      <c r="F17" s="176"/>
      <c r="G17" s="176"/>
      <c r="H17" s="176"/>
      <c r="I17" s="176"/>
      <c r="J17" s="176"/>
      <c r="K17" s="176"/>
      <c r="L17" s="176"/>
      <c r="M17" s="176"/>
      <c r="N17" s="176"/>
      <c r="O17" s="107"/>
      <c r="P17" s="107"/>
      <c r="Q17" s="107"/>
      <c r="R17" s="107"/>
      <c r="S17" s="107"/>
    </row>
    <row r="18" spans="1:19" ht="15" customHeight="1" x14ac:dyDescent="0.25">
      <c r="A18" s="107"/>
      <c r="C18" s="107"/>
      <c r="D18" s="107"/>
      <c r="E18" s="107"/>
      <c r="F18" s="107"/>
      <c r="G18" s="107"/>
      <c r="H18" s="107"/>
      <c r="I18" s="107"/>
      <c r="J18" s="107"/>
      <c r="K18" s="107"/>
      <c r="L18" s="107"/>
      <c r="M18" s="107"/>
      <c r="N18" s="107"/>
      <c r="O18" s="107"/>
      <c r="P18" s="107"/>
      <c r="Q18" s="107"/>
      <c r="R18" s="107"/>
      <c r="S18" s="107"/>
    </row>
    <row r="19" spans="1:19" ht="46.5" customHeight="1" x14ac:dyDescent="0.25">
      <c r="A19" s="176" t="s">
        <v>91</v>
      </c>
      <c r="B19" s="176"/>
      <c r="C19" s="176"/>
      <c r="D19" s="176"/>
      <c r="E19" s="176"/>
      <c r="F19" s="176"/>
      <c r="G19" s="176"/>
      <c r="H19" s="176"/>
      <c r="I19" s="176"/>
      <c r="J19" s="176"/>
      <c r="K19" s="176"/>
      <c r="L19" s="176"/>
      <c r="M19" s="176"/>
      <c r="N19" s="176"/>
      <c r="O19" s="107"/>
      <c r="P19" s="107"/>
      <c r="Q19" s="107"/>
      <c r="R19" s="107"/>
      <c r="S19" s="107"/>
    </row>
    <row r="20" spans="1:19" x14ac:dyDescent="0.25">
      <c r="C20" s="107"/>
      <c r="D20" s="107"/>
      <c r="E20" s="107"/>
      <c r="F20" s="107"/>
      <c r="G20" s="107"/>
      <c r="H20" s="107"/>
      <c r="I20" s="107"/>
      <c r="J20" s="107"/>
      <c r="K20" s="107"/>
      <c r="L20" s="107"/>
      <c r="M20" s="107"/>
      <c r="N20" s="107"/>
      <c r="O20" s="107"/>
      <c r="P20" s="107"/>
      <c r="Q20" s="107"/>
      <c r="R20" s="107"/>
      <c r="S20" s="107"/>
    </row>
    <row r="21" spans="1:19" ht="54.75" customHeight="1" x14ac:dyDescent="0.25">
      <c r="A21" s="176" t="s">
        <v>88</v>
      </c>
      <c r="B21" s="176"/>
      <c r="C21" s="176"/>
      <c r="D21" s="176"/>
      <c r="E21" s="176"/>
      <c r="F21" s="176"/>
      <c r="G21" s="176"/>
      <c r="H21" s="176"/>
      <c r="I21" s="176"/>
      <c r="J21" s="176"/>
      <c r="K21" s="176"/>
      <c r="L21" s="176"/>
      <c r="M21" s="176"/>
      <c r="N21" s="176"/>
      <c r="O21" s="107"/>
      <c r="P21" s="107"/>
      <c r="Q21" s="107"/>
      <c r="R21" s="107"/>
      <c r="S21" s="107"/>
    </row>
    <row r="22" spans="1:19" ht="18" customHeight="1" x14ac:dyDescent="0.25">
      <c r="A22" s="107"/>
      <c r="C22" s="107"/>
      <c r="D22" s="107"/>
      <c r="E22" s="107"/>
      <c r="F22" s="107"/>
      <c r="G22" s="107"/>
      <c r="H22" s="107"/>
      <c r="I22" s="107"/>
      <c r="J22" s="107"/>
      <c r="K22" s="107"/>
      <c r="L22" s="107"/>
      <c r="M22" s="107"/>
      <c r="N22" s="107"/>
      <c r="O22" s="107"/>
      <c r="P22" s="107"/>
      <c r="Q22" s="107"/>
      <c r="R22" s="107"/>
      <c r="S22" s="107"/>
    </row>
    <row r="23" spans="1:19" ht="15" customHeight="1" x14ac:dyDescent="0.25">
      <c r="C23" s="107"/>
      <c r="D23" s="107"/>
      <c r="E23" s="107"/>
      <c r="F23" s="107"/>
      <c r="G23" s="107"/>
      <c r="H23" s="107"/>
      <c r="I23" s="107"/>
      <c r="J23" s="107"/>
      <c r="K23" s="107"/>
      <c r="L23" s="107"/>
      <c r="M23" s="107"/>
      <c r="N23" s="107"/>
      <c r="O23" s="107"/>
      <c r="P23" s="107"/>
      <c r="Q23" s="107"/>
      <c r="R23" s="107"/>
      <c r="S23" s="107"/>
    </row>
    <row r="24" spans="1:19" x14ac:dyDescent="0.25">
      <c r="A24" s="107"/>
      <c r="C24" s="107"/>
      <c r="D24" s="107"/>
      <c r="E24" s="107"/>
      <c r="F24" s="107"/>
      <c r="G24" s="107"/>
      <c r="H24" s="107"/>
      <c r="I24" s="107"/>
      <c r="J24" s="107"/>
      <c r="K24" s="107"/>
      <c r="L24" s="107"/>
      <c r="M24" s="107"/>
      <c r="N24" s="107"/>
      <c r="O24" s="107"/>
      <c r="P24" s="107"/>
      <c r="Q24" s="107"/>
      <c r="R24" s="107"/>
      <c r="S24" s="107"/>
    </row>
    <row r="25" spans="1:19" x14ac:dyDescent="0.25">
      <c r="A25" s="107"/>
      <c r="C25" s="107"/>
      <c r="D25" s="107"/>
      <c r="E25" s="107"/>
      <c r="F25" s="107"/>
      <c r="G25" s="107"/>
      <c r="H25" s="107"/>
      <c r="I25" s="107"/>
      <c r="J25" s="107"/>
      <c r="K25" s="107"/>
      <c r="L25" s="107"/>
      <c r="M25" s="107"/>
      <c r="N25" s="107"/>
      <c r="O25" s="107"/>
      <c r="P25" s="107"/>
      <c r="Q25" s="107"/>
      <c r="R25" s="107"/>
      <c r="S25" s="107"/>
    </row>
    <row r="26" spans="1:19" ht="15" customHeight="1" x14ac:dyDescent="0.25">
      <c r="C26" s="107"/>
      <c r="D26" s="107"/>
      <c r="E26" s="107"/>
      <c r="F26" s="107"/>
      <c r="G26" s="107"/>
      <c r="H26" s="107"/>
      <c r="I26" s="107"/>
      <c r="J26" s="107"/>
      <c r="K26" s="107"/>
      <c r="L26" s="107"/>
      <c r="M26" s="107"/>
      <c r="N26" s="107"/>
      <c r="O26" s="107"/>
      <c r="P26" s="107"/>
      <c r="Q26" s="107"/>
      <c r="R26" s="107"/>
      <c r="S26" s="107"/>
    </row>
    <row r="27" spans="1:19" x14ac:dyDescent="0.25">
      <c r="C27" s="107"/>
      <c r="D27" s="107"/>
      <c r="E27" s="107"/>
      <c r="F27" s="107"/>
      <c r="G27" s="107"/>
      <c r="H27" s="107"/>
      <c r="I27" s="107"/>
      <c r="J27" s="107"/>
      <c r="K27" s="107"/>
      <c r="L27" s="107"/>
      <c r="M27" s="107"/>
      <c r="N27" s="107"/>
      <c r="O27" s="107"/>
      <c r="P27" s="107"/>
      <c r="Q27" s="107"/>
      <c r="R27" s="107"/>
      <c r="S27" s="107"/>
    </row>
    <row r="28" spans="1:19" x14ac:dyDescent="0.25">
      <c r="C28" s="107"/>
      <c r="D28" s="107"/>
      <c r="E28" s="107"/>
      <c r="F28" s="107"/>
      <c r="G28" s="107"/>
      <c r="H28" s="107"/>
      <c r="I28" s="107"/>
      <c r="J28" s="107"/>
      <c r="K28" s="107"/>
      <c r="L28" s="107"/>
      <c r="M28" s="107"/>
      <c r="N28" s="107"/>
      <c r="O28" s="107"/>
      <c r="P28" s="107"/>
      <c r="Q28" s="107"/>
      <c r="R28" s="107"/>
      <c r="S28" s="107"/>
    </row>
    <row r="29" spans="1:19" ht="15" customHeight="1" x14ac:dyDescent="0.25">
      <c r="C29" s="107"/>
      <c r="D29" s="107"/>
      <c r="E29" s="107"/>
      <c r="F29" s="107"/>
      <c r="G29" s="107"/>
      <c r="H29" s="107"/>
      <c r="I29" s="107"/>
      <c r="J29" s="107"/>
      <c r="K29" s="107"/>
      <c r="L29" s="107"/>
      <c r="M29" s="107"/>
      <c r="N29" s="107"/>
      <c r="O29" s="107"/>
      <c r="P29" s="107"/>
      <c r="Q29" s="107"/>
      <c r="R29" s="107"/>
      <c r="S29" s="107"/>
    </row>
    <row r="30" spans="1:19" x14ac:dyDescent="0.25">
      <c r="B30" s="107"/>
      <c r="C30" s="107"/>
      <c r="D30" s="107"/>
      <c r="E30" s="107"/>
      <c r="F30" s="107"/>
      <c r="G30" s="107"/>
      <c r="H30" s="107"/>
      <c r="I30" s="107"/>
      <c r="J30" s="107"/>
      <c r="K30" s="107"/>
      <c r="L30" s="107"/>
      <c r="M30" s="107"/>
      <c r="N30" s="107"/>
      <c r="O30" s="107"/>
      <c r="P30" s="107"/>
      <c r="Q30" s="107"/>
      <c r="R30" s="107"/>
      <c r="S30" s="107"/>
    </row>
    <row r="31" spans="1:19" x14ac:dyDescent="0.25">
      <c r="B31" s="107"/>
      <c r="C31" s="107"/>
      <c r="D31" s="107"/>
      <c r="E31" s="107"/>
      <c r="F31" s="107"/>
      <c r="G31" s="107"/>
      <c r="H31" s="107"/>
      <c r="I31" s="107"/>
      <c r="J31" s="107"/>
      <c r="K31" s="107"/>
      <c r="L31" s="107"/>
      <c r="M31" s="107"/>
      <c r="N31" s="107"/>
      <c r="O31" s="107"/>
      <c r="P31" s="107"/>
      <c r="Q31" s="107"/>
      <c r="R31" s="107"/>
      <c r="S31" s="107"/>
    </row>
    <row r="33" spans="2:2" x14ac:dyDescent="0.25">
      <c r="B33" s="107"/>
    </row>
  </sheetData>
  <mergeCells count="10">
    <mergeCell ref="A1:J1"/>
    <mergeCell ref="A2:J2"/>
    <mergeCell ref="A8:N8"/>
    <mergeCell ref="A6:N6"/>
    <mergeCell ref="A10:N10"/>
    <mergeCell ref="A12:N12"/>
    <mergeCell ref="A14:N14"/>
    <mergeCell ref="A21:N21"/>
    <mergeCell ref="A19:N19"/>
    <mergeCell ref="A16:N17"/>
  </mergeCells>
  <pageMargins left="0.7" right="0.7" top="0.75" bottom="0.75" header="0.3" footer="0.3"/>
  <pageSetup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A37BB-93CC-408F-8528-7E465E65401F}">
  <sheetPr codeName="Sheet2">
    <tabColor rgb="FFFFFF00"/>
    <pageSetUpPr fitToPage="1"/>
  </sheetPr>
  <dimension ref="B1:U140"/>
  <sheetViews>
    <sheetView view="pageBreakPreview" zoomScale="80" zoomScaleNormal="80" zoomScaleSheetLayoutView="80" workbookViewId="0">
      <pane ySplit="11" topLeftCell="A12" activePane="bottomLeft" state="frozen"/>
      <selection activeCell="S14" sqref="S14"/>
      <selection pane="bottomLeft" activeCell="B2" sqref="B2:U6"/>
    </sheetView>
  </sheetViews>
  <sheetFormatPr defaultRowHeight="15" x14ac:dyDescent="0.25"/>
  <cols>
    <col min="1" max="1" width="2.7109375" customWidth="1"/>
    <col min="3" max="3" width="42.140625" customWidth="1"/>
    <col min="4" max="4" width="12.7109375" bestFit="1" customWidth="1"/>
    <col min="5" max="5" width="27.28515625" customWidth="1"/>
    <col min="6" max="6" width="18.85546875" bestFit="1" customWidth="1"/>
    <col min="7" max="7" width="15.5703125" bestFit="1" customWidth="1"/>
    <col min="8" max="8" width="15" bestFit="1" customWidth="1"/>
    <col min="9" max="9" width="23.7109375" bestFit="1" customWidth="1"/>
    <col min="10" max="10" width="23.7109375" customWidth="1"/>
    <col min="11" max="11" width="18.85546875" bestFit="1" customWidth="1"/>
    <col min="12" max="12" width="15.28515625" customWidth="1"/>
    <col min="13" max="14" width="18.5703125" customWidth="1"/>
    <col min="15" max="15" width="14.42578125" customWidth="1"/>
    <col min="16" max="17" width="24.42578125" bestFit="1" customWidth="1"/>
    <col min="18" max="18" width="3.85546875" bestFit="1" customWidth="1"/>
    <col min="19" max="20" width="24.42578125" bestFit="1" customWidth="1"/>
  </cols>
  <sheetData>
    <row r="1" spans="2:21" ht="15.75" thickBot="1" x14ac:dyDescent="0.3"/>
    <row r="2" spans="2:21" ht="23.25" x14ac:dyDescent="0.35">
      <c r="B2" s="182" t="s">
        <v>84</v>
      </c>
      <c r="C2" s="183"/>
      <c r="D2" s="183"/>
      <c r="E2" s="183"/>
      <c r="F2" s="183"/>
      <c r="G2" s="183"/>
      <c r="H2" s="183"/>
      <c r="I2" s="183"/>
      <c r="J2" s="183"/>
      <c r="K2" s="183"/>
      <c r="L2" s="183"/>
      <c r="M2" s="183"/>
      <c r="N2" s="183"/>
      <c r="O2" s="183"/>
      <c r="P2" s="183"/>
      <c r="Q2" s="183"/>
      <c r="R2" s="183"/>
      <c r="S2" s="183"/>
      <c r="T2" s="183"/>
      <c r="U2" s="184"/>
    </row>
    <row r="3" spans="2:21" ht="15.75" thickBot="1" x14ac:dyDescent="0.3">
      <c r="B3" s="29"/>
      <c r="C3" s="134"/>
      <c r="D3" s="134"/>
      <c r="E3" s="134"/>
      <c r="F3" s="134"/>
      <c r="G3" s="134"/>
      <c r="H3" s="134"/>
      <c r="I3" s="134"/>
      <c r="J3" s="134"/>
      <c r="K3" s="134"/>
      <c r="L3" s="134"/>
      <c r="M3" s="134"/>
      <c r="N3" s="134"/>
      <c r="O3" s="134"/>
      <c r="P3" s="134"/>
      <c r="Q3" s="134"/>
      <c r="R3" s="134"/>
      <c r="S3" s="134"/>
      <c r="T3" s="134"/>
      <c r="U3" s="30"/>
    </row>
    <row r="4" spans="2:21" ht="15.75" thickBot="1" x14ac:dyDescent="0.3">
      <c r="B4" s="29"/>
      <c r="C4" s="38" t="s">
        <v>36</v>
      </c>
      <c r="D4" s="109"/>
      <c r="E4" s="110"/>
      <c r="F4" s="110"/>
      <c r="G4" s="110"/>
      <c r="H4" s="110"/>
      <c r="I4" s="111"/>
      <c r="J4" s="147"/>
      <c r="K4" s="134"/>
      <c r="L4" s="39" t="s">
        <v>43</v>
      </c>
      <c r="M4" s="52"/>
      <c r="N4" s="149"/>
      <c r="O4" s="134"/>
      <c r="P4" s="134"/>
      <c r="Q4" s="134"/>
      <c r="R4" s="134"/>
      <c r="S4" s="134"/>
      <c r="T4" s="134"/>
      <c r="U4" s="30"/>
    </row>
    <row r="5" spans="2:21" ht="15.75" thickBot="1" x14ac:dyDescent="0.3">
      <c r="B5" s="29"/>
      <c r="C5" s="134"/>
      <c r="D5" s="134"/>
      <c r="E5" s="134"/>
      <c r="F5" s="134"/>
      <c r="G5" s="134"/>
      <c r="H5" s="134"/>
      <c r="I5" s="134"/>
      <c r="J5" s="134"/>
      <c r="K5" s="134"/>
      <c r="L5" s="134"/>
      <c r="M5" s="134"/>
      <c r="N5" s="134"/>
      <c r="O5" s="134"/>
      <c r="P5" s="134"/>
      <c r="Q5" s="134"/>
      <c r="R5" s="134"/>
      <c r="S5" s="134"/>
      <c r="T5" s="134"/>
      <c r="U5" s="30"/>
    </row>
    <row r="6" spans="2:21" ht="15.75" thickBot="1" x14ac:dyDescent="0.3">
      <c r="B6" s="29"/>
      <c r="C6" s="134"/>
      <c r="D6" s="134"/>
      <c r="E6" s="134"/>
      <c r="F6" s="179" t="s">
        <v>37</v>
      </c>
      <c r="G6" s="180"/>
      <c r="H6" s="181"/>
      <c r="I6" s="134"/>
      <c r="J6" s="134"/>
      <c r="K6" s="185" t="s">
        <v>42</v>
      </c>
      <c r="L6" s="186"/>
      <c r="M6" s="187"/>
      <c r="N6" s="148"/>
      <c r="O6" s="134" t="s">
        <v>318</v>
      </c>
      <c r="P6" s="134"/>
      <c r="Q6" s="134"/>
      <c r="R6" s="134"/>
      <c r="S6" s="134"/>
      <c r="T6" s="134"/>
      <c r="U6" s="30"/>
    </row>
    <row r="7" spans="2:21" ht="15.75" thickBot="1" x14ac:dyDescent="0.3">
      <c r="B7" s="29"/>
      <c r="C7" s="134"/>
      <c r="D7" s="134"/>
      <c r="E7" s="134"/>
      <c r="F7" s="33" t="s">
        <v>39</v>
      </c>
      <c r="G7" s="34" t="s">
        <v>40</v>
      </c>
      <c r="H7" s="35" t="s">
        <v>41</v>
      </c>
      <c r="I7" s="134"/>
      <c r="J7" s="134"/>
      <c r="K7" s="33" t="s">
        <v>39</v>
      </c>
      <c r="L7" s="34" t="s">
        <v>40</v>
      </c>
      <c r="M7" s="35" t="s">
        <v>41</v>
      </c>
      <c r="N7" s="148"/>
      <c r="O7" s="134"/>
      <c r="P7" s="134"/>
      <c r="Q7" s="134"/>
      <c r="R7" s="134"/>
      <c r="S7" s="134"/>
      <c r="T7" s="134"/>
      <c r="U7" s="30"/>
    </row>
    <row r="8" spans="2:21" x14ac:dyDescent="0.25">
      <c r="B8" s="29"/>
      <c r="C8" s="134"/>
      <c r="D8" s="134"/>
      <c r="E8" s="134"/>
      <c r="F8" s="40" t="s">
        <v>85</v>
      </c>
      <c r="G8" s="54"/>
      <c r="H8" s="55"/>
      <c r="I8" s="134"/>
      <c r="J8" s="134"/>
      <c r="K8" s="40" t="s">
        <v>85</v>
      </c>
      <c r="L8" s="54"/>
      <c r="M8" s="55"/>
      <c r="N8" s="150"/>
      <c r="O8" s="134"/>
      <c r="P8" s="134"/>
      <c r="Q8" s="134"/>
      <c r="R8" s="134"/>
      <c r="S8" s="134"/>
      <c r="T8" s="134"/>
      <c r="U8" s="30"/>
    </row>
    <row r="9" spans="2:21" ht="15.75" thickBot="1" x14ac:dyDescent="0.3">
      <c r="B9" s="29"/>
      <c r="C9" s="134"/>
      <c r="D9" s="134"/>
      <c r="E9" s="134"/>
      <c r="F9" s="28" t="s">
        <v>38</v>
      </c>
      <c r="G9" s="53"/>
      <c r="H9" s="56"/>
      <c r="I9" s="134"/>
      <c r="J9" s="134"/>
      <c r="K9" s="28" t="s">
        <v>38</v>
      </c>
      <c r="L9" s="53"/>
      <c r="M9" s="56"/>
      <c r="N9" s="150"/>
      <c r="O9" s="134"/>
      <c r="P9" s="134"/>
      <c r="Q9" s="134"/>
      <c r="R9" s="134"/>
      <c r="S9" s="134"/>
      <c r="T9" s="134"/>
      <c r="U9" s="30"/>
    </row>
    <row r="10" spans="2:21" ht="15.75" thickBot="1" x14ac:dyDescent="0.3">
      <c r="B10" s="29"/>
      <c r="C10" s="134"/>
      <c r="D10" s="134"/>
      <c r="E10" s="134"/>
      <c r="F10" s="134"/>
      <c r="G10" s="134"/>
      <c r="H10" s="134"/>
      <c r="I10" s="134"/>
      <c r="J10" s="134"/>
      <c r="K10" s="134"/>
      <c r="L10" s="134"/>
      <c r="M10" s="134"/>
      <c r="N10" s="134"/>
      <c r="O10" s="134"/>
      <c r="P10" s="134"/>
      <c r="Q10" s="134"/>
      <c r="R10" s="134"/>
      <c r="S10" s="134"/>
      <c r="T10" s="134"/>
      <c r="U10" s="30"/>
    </row>
    <row r="11" spans="2:21" ht="18.75" thickBot="1" x14ac:dyDescent="0.4">
      <c r="B11" s="29"/>
      <c r="C11" s="36" t="s">
        <v>44</v>
      </c>
      <c r="D11" s="37" t="s">
        <v>46</v>
      </c>
      <c r="E11" s="37" t="s">
        <v>45</v>
      </c>
      <c r="F11" s="37" t="s">
        <v>47</v>
      </c>
      <c r="G11" s="37" t="s">
        <v>1</v>
      </c>
      <c r="H11" s="37" t="s">
        <v>48</v>
      </c>
      <c r="I11" s="37" t="s">
        <v>49</v>
      </c>
      <c r="J11" s="140" t="s">
        <v>89</v>
      </c>
      <c r="K11" s="42" t="s">
        <v>50</v>
      </c>
      <c r="L11" s="159" t="s">
        <v>0</v>
      </c>
      <c r="M11" s="159" t="s">
        <v>92</v>
      </c>
      <c r="N11" s="158" t="s">
        <v>51</v>
      </c>
      <c r="O11" s="41" t="s">
        <v>52</v>
      </c>
      <c r="P11" s="59" t="s">
        <v>2</v>
      </c>
      <c r="Q11" s="60" t="s">
        <v>3</v>
      </c>
      <c r="R11" s="61"/>
      <c r="S11" s="62" t="s">
        <v>2</v>
      </c>
      <c r="T11" s="63" t="s">
        <v>3</v>
      </c>
      <c r="U11" s="30"/>
    </row>
    <row r="12" spans="2:21" ht="15.75" thickBot="1" x14ac:dyDescent="0.3">
      <c r="B12" s="29"/>
      <c r="C12" s="112"/>
      <c r="D12" s="113"/>
      <c r="E12" s="114"/>
      <c r="F12" s="113"/>
      <c r="G12" s="113"/>
      <c r="H12" s="113"/>
      <c r="I12" s="113"/>
      <c r="J12" s="144"/>
      <c r="K12" s="115"/>
      <c r="L12" s="113"/>
      <c r="M12" s="113"/>
      <c r="N12" s="77" t="str" cm="1">
        <f t="array" ref="N12">IF(OR($L12=ClayNames), VLOOKUP($L12, Calculations!$D$24:$E$27,2, FALSE), "")</f>
        <v/>
      </c>
      <c r="O12" s="74" t="str" cm="1">
        <f t="array" ref="O12">IF(OR($L12 = SandNames), VLOOKUP($L12, Calculations!$B$24:$C$27, 2, FALSE), "")</f>
        <v/>
      </c>
      <c r="P12" s="73" t="str">
        <f>IFERROR(IF(C12= "", "", (IF(AND(G12&lt;&gt;"", H12&lt;&gt;"", I12&lt;&gt;"", L12&lt;&gt;""), Calculations!P3, ""))), "")</f>
        <v/>
      </c>
      <c r="Q12" s="75" t="str">
        <f>IFERROR(IF(C12="", "", (IF(AND(G12&gt;200, H12&lt;&gt;"", I12&lt;&gt;"", L12&lt;&gt;""), "Special Design Needed", IF(I12="Untethered", Calculations!Q3, IF('Design Tool'!I12="Tethered", Calculations!R3, ""))))), "")</f>
        <v/>
      </c>
      <c r="R12" s="76" t="str">
        <f>IF(AND(H12=30, G12&lt;&gt;"", I12&lt;&gt;"", L12&lt;&gt;""), "OR","")</f>
        <v/>
      </c>
      <c r="S12" s="77" t="str">
        <f>IFERROR(IF(C12="", "", (IF(AND(Calculations!K3="F", H12=30, G12&lt;&gt;"", I12&lt;&gt;"", L12&lt;&gt;""), "Special Design Needed", IF(AND(H12=30, H12&lt;&gt;"", I12&lt;&gt;"", L12&lt;&gt;""),IF(Calculations!N3="B","48","ERROR"), IF('Design Tool'!H12&lt;&gt;30, "", ""))))), "")</f>
        <v/>
      </c>
      <c r="T12" s="74" t="str">
        <f>IFERROR(IF(C12="", "", (IF(H12&lt;&gt;30, "", IF(AND(G12&gt;200, H12&lt;&gt;"", I12&lt;&gt;"", L12&lt;&gt;""), "Special Design Needed", IF(AND(H12=30, I12="Untethered"), Calculations!S3, IF(AND(H12=30, 'Design Tool'!I12="Tethered"), Calculations!T3, "")))))), "")</f>
        <v/>
      </c>
      <c r="U12" s="30"/>
    </row>
    <row r="13" spans="2:21" ht="15.75" thickBot="1" x14ac:dyDescent="0.3">
      <c r="B13" s="29"/>
      <c r="C13" s="69"/>
      <c r="D13" s="70"/>
      <c r="E13" s="71"/>
      <c r="F13" s="70"/>
      <c r="G13" s="70"/>
      <c r="H13" s="70"/>
      <c r="I13" s="70"/>
      <c r="J13" s="145"/>
      <c r="K13" s="72"/>
      <c r="L13" s="70"/>
      <c r="M13" s="70"/>
      <c r="N13" s="83" t="str" cm="1">
        <f t="array" ref="N13">IF(OR($L13=ClayNames), VLOOKUP($L13, Calculations!$D$24:$E$27,2, FALSE), "")</f>
        <v/>
      </c>
      <c r="O13" s="79" t="str" cm="1">
        <f t="array" ref="O13">IF(OR($L13 = SandNames), VLOOKUP($L13, Calculations!$B$24:$C$27, 2, FALSE), "")</f>
        <v/>
      </c>
      <c r="P13" s="80" t="str">
        <f>IFERROR(IF(C13= "", "", (IF(AND(G13&lt;&gt;"", H13&lt;&gt;"", I13&lt;&gt;"", L13&lt;&gt;""), Calculations!P4, ""))), "")</f>
        <v/>
      </c>
      <c r="Q13" s="81" t="str">
        <f>IFERROR(IF(C13="", "", (IF(AND(G13&gt;200, H13&lt;&gt;"", I13&lt;&gt;"", L13&lt;&gt;""), "Special Design Needed", IF(I13="Untethered", Calculations!Q4, IF('Design Tool'!I13="Tethered", Calculations!R4, ""))))), "")</f>
        <v/>
      </c>
      <c r="R13" s="82" t="str">
        <f t="shared" ref="R13:R44" si="0">IF(H13=30, "OR","")</f>
        <v/>
      </c>
      <c r="S13" s="77" t="str">
        <f>IFERROR(IF(C13="", "", (IF(AND(Calculations!K4="F", H13=30, G13&lt;&gt;"", I13&lt;&gt;"", L13&lt;&gt;""), "Special Design Needed", IF(AND(H13=30, H13&lt;&gt;"", I13&lt;&gt;"", L13&lt;&gt;""),IF(Calculations!N4="B","48","ERROR"), IF('Design Tool'!H13&lt;&gt;30, "", ""))))), "")</f>
        <v/>
      </c>
      <c r="T13" s="79" t="str">
        <f>IFERROR(IF(C13="", "", (IF(H13&lt;&gt;30, "", IF(AND(G13&gt;200, H13&lt;&gt;"", I13&lt;&gt;"", L13&lt;&gt;""), "Special Design Needed", IF(AND(H13=30, I13="Untethered"), Calculations!S4, IF(AND(H13=30, 'Design Tool'!I13="Tethered"), Calculations!T4, "")))))), "")</f>
        <v/>
      </c>
      <c r="U13" s="30"/>
    </row>
    <row r="14" spans="2:21" ht="15.75" thickBot="1" x14ac:dyDescent="0.3">
      <c r="B14" s="29"/>
      <c r="C14" s="69"/>
      <c r="D14" s="70"/>
      <c r="E14" s="71"/>
      <c r="F14" s="70"/>
      <c r="G14" s="70"/>
      <c r="H14" s="70"/>
      <c r="I14" s="70"/>
      <c r="J14" s="145"/>
      <c r="K14" s="72"/>
      <c r="L14" s="70"/>
      <c r="M14" s="70"/>
      <c r="N14" s="83" t="str" cm="1">
        <f t="array" ref="N14">IF(OR($L14=ClayNames), VLOOKUP($L14, Calculations!$D$24:$E$27,2, FALSE), "")</f>
        <v/>
      </c>
      <c r="O14" s="79" t="str" cm="1">
        <f t="array" ref="O14">IF(OR($L14 = SandNames), VLOOKUP($L14, Calculations!$B$24:$C$27, 2, FALSE), "")</f>
        <v/>
      </c>
      <c r="P14" s="80" t="str">
        <f>IFERROR(IF(C14= "", "", (IF(AND(G14&lt;&gt;"", H14&lt;&gt;"", I14&lt;&gt;"", L14&lt;&gt;""), Calculations!P5, ""))), "")</f>
        <v/>
      </c>
      <c r="Q14" s="81" t="str">
        <f>IFERROR(IF(C14="", "", (IF(AND(G14&gt;200, H14&lt;&gt;"", I14&lt;&gt;"", L14&lt;&gt;""), "Special Design Needed", IF(I14="Untethered", Calculations!Q5, IF('Design Tool'!I14="Tethered", Calculations!R5, ""))))), "")</f>
        <v/>
      </c>
      <c r="R14" s="82" t="str">
        <f t="shared" si="0"/>
        <v/>
      </c>
      <c r="S14" s="77" t="str">
        <f>IFERROR(IF(C14="", "", (IF(AND(Calculations!K5="F", H14=30, G14&lt;&gt;"", I14&lt;&gt;"", L14&lt;&gt;""), "Special Design Needed", IF(AND(H14=30, H14&lt;&gt;"", I14&lt;&gt;"", L14&lt;&gt;""),IF(Calculations!N5="B","48","ERROR"), IF('Design Tool'!H14&lt;&gt;30, "", ""))))), "")</f>
        <v/>
      </c>
      <c r="T14" s="79" t="str">
        <f>IFERROR(IF(C14="", "", (IF(H14&lt;&gt;30, "", IF(AND(G14&gt;200, H14&lt;&gt;"", I14&lt;&gt;"", L14&lt;&gt;""), "Special Design Needed", IF(AND(H14=30, I14="Untethered"), Calculations!S5, IF(AND(H14=30, 'Design Tool'!I14="Tethered"), Calculations!T5, "")))))), "")</f>
        <v/>
      </c>
      <c r="U14" s="30"/>
    </row>
    <row r="15" spans="2:21" ht="15.75" thickBot="1" x14ac:dyDescent="0.3">
      <c r="B15" s="29"/>
      <c r="C15" s="69"/>
      <c r="D15" s="70"/>
      <c r="E15" s="71"/>
      <c r="F15" s="70"/>
      <c r="G15" s="70"/>
      <c r="H15" s="70"/>
      <c r="I15" s="70"/>
      <c r="J15" s="145"/>
      <c r="K15" s="72"/>
      <c r="L15" s="70"/>
      <c r="M15" s="70"/>
      <c r="N15" s="83" t="str" cm="1">
        <f t="array" ref="N15">IF(OR($L15=ClayNames), VLOOKUP($L15, Calculations!$D$24:$E$27,2, FALSE), "")</f>
        <v/>
      </c>
      <c r="O15" s="79" t="str" cm="1">
        <f t="array" ref="O15">IF(OR($L15 = SandNames), VLOOKUP($L15, Calculations!$B$24:$C$27, 2, FALSE), "")</f>
        <v/>
      </c>
      <c r="P15" s="80" t="str">
        <f>IFERROR(IF(C15= "", "", (IF(AND(G15&lt;&gt;"", H15&lt;&gt;"", I15&lt;&gt;"", L15&lt;&gt;""), Calculations!P6, ""))), "")</f>
        <v/>
      </c>
      <c r="Q15" s="81" t="str">
        <f>IFERROR(IF(C15="", "", (IF(AND(G15&gt;200, H15&lt;&gt;"", I15&lt;&gt;"", L15&lt;&gt;""), "Special Design Needed", IF(I15="Untethered", Calculations!Q6, IF('Design Tool'!I15="Tethered", Calculations!R6, ""))))), "")</f>
        <v/>
      </c>
      <c r="R15" s="82" t="str">
        <f t="shared" si="0"/>
        <v/>
      </c>
      <c r="S15" s="77" t="str">
        <f>IFERROR(IF(C15="", "", (IF(AND(Calculations!K6="F", H15=30, G15&lt;&gt;"", I15&lt;&gt;"", L15&lt;&gt;""), "Special Design Needed", IF(AND(H15=30, H15&lt;&gt;"", I15&lt;&gt;"", L15&lt;&gt;""),IF(Calculations!N6="B","48","ERROR"), IF('Design Tool'!H15&lt;&gt;30, "", ""))))), "")</f>
        <v/>
      </c>
      <c r="T15" s="79" t="str">
        <f>IFERROR(IF(C15="", "", (IF(H15&lt;&gt;30, "", IF(AND(G15&gt;200, H15&lt;&gt;"", I15&lt;&gt;"", L15&lt;&gt;""), "Special Design Needed", IF(AND(H15=30, I15="Untethered"), Calculations!S6, IF(AND(H15=30, 'Design Tool'!I15="Tethered"), Calculations!T6, "")))))), "")</f>
        <v/>
      </c>
      <c r="U15" s="30"/>
    </row>
    <row r="16" spans="2:21" ht="15.75" thickBot="1" x14ac:dyDescent="0.3">
      <c r="B16" s="29"/>
      <c r="C16" s="69"/>
      <c r="D16" s="70"/>
      <c r="E16" s="71"/>
      <c r="F16" s="70"/>
      <c r="G16" s="70"/>
      <c r="H16" s="70"/>
      <c r="I16" s="70"/>
      <c r="J16" s="145"/>
      <c r="K16" s="72"/>
      <c r="L16" s="70"/>
      <c r="M16" s="70"/>
      <c r="N16" s="83" t="str" cm="1">
        <f t="array" ref="N16">IF(OR($L16=ClayNames), VLOOKUP($L16, Calculations!$D$24:$E$27,2, FALSE), "")</f>
        <v/>
      </c>
      <c r="O16" s="79" t="str" cm="1">
        <f t="array" ref="O16">IF(OR($L16 = SandNames), VLOOKUP($L16, Calculations!$B$24:$C$27, 2, FALSE), "")</f>
        <v/>
      </c>
      <c r="P16" s="80" t="str">
        <f>IFERROR(IF(C16= "", "", (IF(AND(G16&lt;&gt;"", H16&lt;&gt;"", I16&lt;&gt;"", L16&lt;&gt;""), Calculations!P7, ""))), "")</f>
        <v/>
      </c>
      <c r="Q16" s="81" t="str">
        <f>IFERROR(IF(C16="", "", (IF(AND(G16&gt;200, H16&lt;&gt;"", I16&lt;&gt;"", L16&lt;&gt;""), "Special Design Needed", IF(I16="Untethered", Calculations!Q7, IF('Design Tool'!I16="Tethered", Calculations!R7, ""))))), "")</f>
        <v/>
      </c>
      <c r="R16" s="82" t="str">
        <f t="shared" si="0"/>
        <v/>
      </c>
      <c r="S16" s="77" t="str">
        <f>IFERROR(IF(C16="", "", (IF(AND(Calculations!K7="F", H16=30, G16&lt;&gt;"", I16&lt;&gt;"", L16&lt;&gt;""), "Special Design Needed", IF(AND(H16=30, H16&lt;&gt;"", I16&lt;&gt;"", L16&lt;&gt;""),IF(Calculations!N7="B","48","ERROR"), IF('Design Tool'!H16&lt;&gt;30, "", ""))))), "")</f>
        <v/>
      </c>
      <c r="T16" s="79" t="str">
        <f>IFERROR(IF(C16="", "", (IF(H16&lt;&gt;30, "", IF(AND(G16&gt;200, H16&lt;&gt;"", I16&lt;&gt;"", L16&lt;&gt;""), "Special Design Needed", IF(AND(H16=30, I16="Untethered"), Calculations!S7, IF(AND(H16=30, 'Design Tool'!I16="Tethered"), Calculations!T7, "")))))), "")</f>
        <v/>
      </c>
      <c r="U16" s="30"/>
    </row>
    <row r="17" spans="2:21" ht="15.75" thickBot="1" x14ac:dyDescent="0.3">
      <c r="B17" s="29"/>
      <c r="C17" s="69"/>
      <c r="D17" s="70"/>
      <c r="E17" s="71"/>
      <c r="F17" s="70"/>
      <c r="G17" s="70"/>
      <c r="H17" s="70"/>
      <c r="I17" s="70"/>
      <c r="J17" s="145"/>
      <c r="K17" s="72"/>
      <c r="L17" s="70"/>
      <c r="M17" s="70"/>
      <c r="N17" s="83" t="str" cm="1">
        <f t="array" ref="N17">IF(OR($L17=ClayNames), VLOOKUP($L17, Calculations!$D$24:$E$27,2, FALSE), "")</f>
        <v/>
      </c>
      <c r="O17" s="79" t="str" cm="1">
        <f t="array" ref="O17">IF(OR($L17 = SandNames), VLOOKUP($L17, Calculations!$B$24:$C$27, 2, FALSE), "")</f>
        <v/>
      </c>
      <c r="P17" s="80" t="str">
        <f>IFERROR(IF(C17= "", "", (IF(AND(G17&lt;&gt;"", H17&lt;&gt;"", I17&lt;&gt;"", L17&lt;&gt;""), Calculations!P8, ""))), "")</f>
        <v/>
      </c>
      <c r="Q17" s="81" t="str">
        <f>IFERROR(IF(C17="", "", (IF(AND(G17&gt;200, H17&lt;&gt;"", I17&lt;&gt;"", L17&lt;&gt;""), "Special Design Needed", IF(I17="Untethered", Calculations!Q8, IF('Design Tool'!I17="Tethered", Calculations!R8, ""))))), "")</f>
        <v/>
      </c>
      <c r="R17" s="82" t="str">
        <f t="shared" si="0"/>
        <v/>
      </c>
      <c r="S17" s="77" t="str">
        <f>IFERROR(IF(C17="", "", (IF(AND(Calculations!K8="F", H17=30, G17&lt;&gt;"", I17&lt;&gt;"", L17&lt;&gt;""), "Special Design Needed", IF(AND(H17=30, H17&lt;&gt;"", I17&lt;&gt;"", L17&lt;&gt;""),IF(Calculations!N8="B","48","ERROR"), IF('Design Tool'!H17&lt;&gt;30, "", ""))))), "")</f>
        <v/>
      </c>
      <c r="T17" s="79" t="str">
        <f>IFERROR(IF(C17="", "", (IF(H17&lt;&gt;30, "", IF(AND(G17&gt;200, H17&lt;&gt;"", I17&lt;&gt;"", L17&lt;&gt;""), "Special Design Needed", IF(AND(H17=30, I17="Untethered"), Calculations!S8, IF(AND(H17=30, 'Design Tool'!I17="Tethered"), Calculations!T8, "")))))), "")</f>
        <v/>
      </c>
      <c r="U17" s="30"/>
    </row>
    <row r="18" spans="2:21" ht="15.75" thickBot="1" x14ac:dyDescent="0.3">
      <c r="B18" s="29"/>
      <c r="C18" s="69"/>
      <c r="D18" s="70"/>
      <c r="E18" s="71"/>
      <c r="F18" s="70"/>
      <c r="G18" s="70"/>
      <c r="H18" s="70"/>
      <c r="I18" s="70"/>
      <c r="J18" s="145"/>
      <c r="K18" s="72"/>
      <c r="L18" s="70"/>
      <c r="M18" s="70"/>
      <c r="N18" s="83" t="str" cm="1">
        <f t="array" ref="N18">IF(OR($L18=ClayNames), VLOOKUP($L18, Calculations!$D$24:$E$27,2, FALSE), "")</f>
        <v/>
      </c>
      <c r="O18" s="79" t="str" cm="1">
        <f t="array" ref="O18">IF(OR($L18 = SandNames), VLOOKUP($L18, Calculations!$B$24:$C$27, 2, FALSE), "")</f>
        <v/>
      </c>
      <c r="P18" s="80" t="str">
        <f>IFERROR(IF(C18= "", "", (IF(AND(G18&lt;&gt;"", H18&lt;&gt;"", I18&lt;&gt;"", L18&lt;&gt;""), Calculations!P9, ""))), "")</f>
        <v/>
      </c>
      <c r="Q18" s="81" t="str">
        <f>IFERROR(IF(C18="", "", (IF(AND(G18&gt;200, H18&lt;&gt;"", I18&lt;&gt;"", L18&lt;&gt;""), "Special Design Needed", IF(I18="Untethered", Calculations!Q9, IF('Design Tool'!I18="Tethered", Calculations!R9, ""))))), "")</f>
        <v/>
      </c>
      <c r="R18" s="82" t="str">
        <f t="shared" si="0"/>
        <v/>
      </c>
      <c r="S18" s="77" t="str">
        <f>IFERROR(IF(C18="", "", (IF(AND(Calculations!K9="F", H18=30, G18&lt;&gt;"", I18&lt;&gt;"", L18&lt;&gt;""), "Special Design Needed", IF(AND(H18=30, H18&lt;&gt;"", I18&lt;&gt;"", L18&lt;&gt;""),IF(Calculations!N9="B","48","ERROR"), IF('Design Tool'!H18&lt;&gt;30, "", ""))))), "")</f>
        <v/>
      </c>
      <c r="T18" s="79" t="str">
        <f>IFERROR(IF(C18="", "", (IF(H18&lt;&gt;30, "", IF(AND(G18&gt;200, H18&lt;&gt;"", I18&lt;&gt;"", L18&lt;&gt;""), "Special Design Needed", IF(AND(H18=30, I18="Untethered"), Calculations!S9, IF(AND(H18=30, 'Design Tool'!I18="Tethered"), Calculations!T9, "")))))), "")</f>
        <v/>
      </c>
      <c r="U18" s="30"/>
    </row>
    <row r="19" spans="2:21" ht="15.75" thickBot="1" x14ac:dyDescent="0.3">
      <c r="B19" s="29"/>
      <c r="C19" s="69"/>
      <c r="D19" s="70"/>
      <c r="E19" s="71"/>
      <c r="F19" s="70"/>
      <c r="G19" s="70"/>
      <c r="H19" s="70"/>
      <c r="I19" s="70"/>
      <c r="J19" s="145"/>
      <c r="K19" s="72"/>
      <c r="L19" s="70"/>
      <c r="M19" s="70"/>
      <c r="N19" s="83" t="str" cm="1">
        <f t="array" ref="N19">IF(OR($L19=ClayNames), VLOOKUP($L19, Calculations!$D$24:$E$27,2, FALSE), "")</f>
        <v/>
      </c>
      <c r="O19" s="79" t="str" cm="1">
        <f t="array" ref="O19">IF(OR($L19 = SandNames), VLOOKUP($L19, Calculations!$B$24:$C$27, 2, FALSE), "")</f>
        <v/>
      </c>
      <c r="P19" s="80" t="str">
        <f>IFERROR(IF(C19= "", "", (IF(AND(G19&lt;&gt;"", H19&lt;&gt;"", I19&lt;&gt;"", L19&lt;&gt;""), Calculations!P10, ""))), "")</f>
        <v/>
      </c>
      <c r="Q19" s="81" t="str">
        <f>IFERROR(IF(C19="", "", (IF(AND(G19&gt;200, H19&lt;&gt;"", I19&lt;&gt;"", L19&lt;&gt;""), "Special Design Needed", IF(I19="Untethered", Calculations!Q10, IF('Design Tool'!I19="Tethered", Calculations!R10, ""))))), "")</f>
        <v/>
      </c>
      <c r="R19" s="82" t="str">
        <f t="shared" si="0"/>
        <v/>
      </c>
      <c r="S19" s="77" t="str">
        <f>IFERROR(IF(C19="", "", (IF(AND(Calculations!K10="F", H19=30, G19&lt;&gt;"", I19&lt;&gt;"", L19&lt;&gt;""), "Special Design Needed", IF(AND(H19=30, H19&lt;&gt;"", I19&lt;&gt;"", L19&lt;&gt;""),IF(Calculations!N10="B","48","ERROR"), IF('Design Tool'!H19&lt;&gt;30, "", ""))))), "")</f>
        <v/>
      </c>
      <c r="T19" s="79" t="str">
        <f>IFERROR(IF(C19="", "", (IF(H19&lt;&gt;30, "", IF(AND(G19&gt;200, H19&lt;&gt;"", I19&lt;&gt;"", L19&lt;&gt;""), "Special Design Needed", IF(AND(H19=30, I19="Untethered"), Calculations!S10, IF(AND(H19=30, 'Design Tool'!I19="Tethered"), Calculations!T10, "")))))), "")</f>
        <v/>
      </c>
      <c r="U19" s="30"/>
    </row>
    <row r="20" spans="2:21" ht="15.75" thickBot="1" x14ac:dyDescent="0.3">
      <c r="B20" s="29"/>
      <c r="C20" s="69"/>
      <c r="D20" s="70"/>
      <c r="E20" s="71"/>
      <c r="F20" s="70"/>
      <c r="G20" s="70"/>
      <c r="H20" s="70"/>
      <c r="I20" s="70"/>
      <c r="J20" s="145"/>
      <c r="K20" s="72"/>
      <c r="L20" s="70"/>
      <c r="M20" s="70"/>
      <c r="N20" s="83" t="str" cm="1">
        <f t="array" ref="N20">IF(OR($L20=ClayNames), VLOOKUP($L20, Calculations!$D$24:$E$27,2, FALSE), "")</f>
        <v/>
      </c>
      <c r="O20" s="79" t="str" cm="1">
        <f t="array" ref="O20">IF(OR($L20 = SandNames), VLOOKUP($L20, Calculations!$B$24:$C$27, 2, FALSE), "")</f>
        <v/>
      </c>
      <c r="P20" s="80" t="str">
        <f>IFERROR(IF(C20= "", "", (IF(AND(G20&lt;&gt;"", H20&lt;&gt;"", I20&lt;&gt;"", L20&lt;&gt;""), Calculations!P11, ""))), "")</f>
        <v/>
      </c>
      <c r="Q20" s="81" t="str">
        <f>IFERROR(IF(C20="", "", (IF(AND(G20&gt;200, H20&lt;&gt;"", I20&lt;&gt;"", L20&lt;&gt;""), "Special Design Needed", IF(I20="Untethered", Calculations!Q11, IF('Design Tool'!I20="Tethered", Calculations!R11, ""))))), "")</f>
        <v/>
      </c>
      <c r="R20" s="82" t="str">
        <f t="shared" si="0"/>
        <v/>
      </c>
      <c r="S20" s="77" t="str">
        <f>IFERROR(IF(C20="", "", (IF(AND(Calculations!K11="F", H20=30, G20&lt;&gt;"", I20&lt;&gt;"", L20&lt;&gt;""), "Special Design Needed", IF(AND(H20=30, H20&lt;&gt;"", I20&lt;&gt;"", L20&lt;&gt;""),IF(Calculations!N11="B","48","ERROR"), IF('Design Tool'!H20&lt;&gt;30, "", ""))))), "")</f>
        <v/>
      </c>
      <c r="T20" s="79" t="str">
        <f>IFERROR(IF(C20="", "", (IF(H20&lt;&gt;30, "", IF(AND(G20&gt;200, H20&lt;&gt;"", I20&lt;&gt;"", L20&lt;&gt;""), "Special Design Needed", IF(AND(H20=30, I20="Untethered"), Calculations!S11, IF(AND(H20=30, 'Design Tool'!I20="Tethered"), Calculations!T11, "")))))), "")</f>
        <v/>
      </c>
      <c r="U20" s="30"/>
    </row>
    <row r="21" spans="2:21" ht="15.75" thickBot="1" x14ac:dyDescent="0.3">
      <c r="B21" s="29"/>
      <c r="C21" s="69"/>
      <c r="D21" s="70"/>
      <c r="E21" s="71"/>
      <c r="F21" s="70"/>
      <c r="G21" s="70"/>
      <c r="H21" s="70"/>
      <c r="I21" s="70"/>
      <c r="J21" s="145"/>
      <c r="K21" s="72"/>
      <c r="L21" s="70"/>
      <c r="M21" s="70"/>
      <c r="N21" s="83" t="str" cm="1">
        <f t="array" ref="N21">IF(OR($L21=ClayNames), VLOOKUP($L21, Calculations!$D$24:$E$27,2, FALSE), "")</f>
        <v/>
      </c>
      <c r="O21" s="79" t="str" cm="1">
        <f t="array" ref="O21">IF(OR($L21 = SandNames), VLOOKUP($L21, Calculations!$B$24:$C$27, 2, FALSE), "")</f>
        <v/>
      </c>
      <c r="P21" s="80" t="str">
        <f>IFERROR(IF(C21= "", "", (IF(AND(G21&lt;&gt;"", H21&lt;&gt;"", I21&lt;&gt;"", L21&lt;&gt;""), Calculations!P12, ""))), "")</f>
        <v/>
      </c>
      <c r="Q21" s="81" t="str">
        <f>IFERROR(IF(C21="", "", (IF(AND(G21&gt;200, H21&lt;&gt;"", I21&lt;&gt;"", L21&lt;&gt;""), "Special Design Needed", IF(I21="Untethered", Calculations!Q12, IF('Design Tool'!I21="Tethered", Calculations!R12, ""))))), "")</f>
        <v/>
      </c>
      <c r="R21" s="82" t="str">
        <f t="shared" si="0"/>
        <v/>
      </c>
      <c r="S21" s="77" t="str">
        <f>IFERROR(IF(C21="", "", (IF(AND(Calculations!K12="F", H21=30, G21&lt;&gt;"", I21&lt;&gt;"", L21&lt;&gt;""), "Special Design Needed", IF(AND(H21=30, H21&lt;&gt;"", I21&lt;&gt;"", L21&lt;&gt;""),IF(Calculations!N12="B","48","ERROR"), IF('Design Tool'!H21&lt;&gt;30, "", ""))))), "")</f>
        <v/>
      </c>
      <c r="T21" s="79" t="str">
        <f>IFERROR(IF(C21="", "", (IF(H21&lt;&gt;30, "", IF(AND(G21&gt;200, H21&lt;&gt;"", I21&lt;&gt;"", L21&lt;&gt;""), "Special Design Needed", IF(AND(H21=30, I21="Untethered"), Calculations!S12, IF(AND(H21=30, 'Design Tool'!I21="Tethered"), Calculations!T12, "")))))), "")</f>
        <v/>
      </c>
      <c r="U21" s="30"/>
    </row>
    <row r="22" spans="2:21" ht="15.75" thickBot="1" x14ac:dyDescent="0.3">
      <c r="B22" s="29"/>
      <c r="C22" s="69"/>
      <c r="D22" s="70"/>
      <c r="E22" s="71"/>
      <c r="F22" s="70"/>
      <c r="G22" s="70"/>
      <c r="H22" s="70"/>
      <c r="I22" s="70"/>
      <c r="J22" s="145"/>
      <c r="K22" s="72"/>
      <c r="L22" s="70"/>
      <c r="M22" s="70"/>
      <c r="N22" s="83" t="str" cm="1">
        <f t="array" ref="N22">IF(OR($L22=ClayNames), VLOOKUP($L22, Calculations!$D$24:$E$27,2, FALSE), "")</f>
        <v/>
      </c>
      <c r="O22" s="79" t="str" cm="1">
        <f t="array" ref="O22">IF(OR($L22 = SandNames), VLOOKUP($L22, Calculations!$B$24:$C$27, 2, FALSE), "")</f>
        <v/>
      </c>
      <c r="P22" s="80" t="str">
        <f>IFERROR(IF(C22= "", "", (IF(AND(G22&lt;&gt;"", H22&lt;&gt;"", I22&lt;&gt;"", L22&lt;&gt;""), Calculations!P13, ""))), "")</f>
        <v/>
      </c>
      <c r="Q22" s="81" t="str">
        <f>IFERROR(IF(C22="", "", (IF(AND(G22&gt;200, H22&lt;&gt;"", I22&lt;&gt;"", L22&lt;&gt;""), "Special Design Needed", IF(I22="Untethered", Calculations!Q13, IF('Design Tool'!I22="Tethered", Calculations!R13, ""))))), "")</f>
        <v/>
      </c>
      <c r="R22" s="82" t="str">
        <f t="shared" si="0"/>
        <v/>
      </c>
      <c r="S22" s="77" t="str">
        <f>IFERROR(IF(C22="", "", (IF(AND(Calculations!K13="F", H22=30, G22&lt;&gt;"", I22&lt;&gt;"", L22&lt;&gt;""), "Special Design Needed", IF(AND(H22=30, H22&lt;&gt;"", I22&lt;&gt;"", L22&lt;&gt;""),IF(Calculations!N13="B","48","ERROR"), IF('Design Tool'!H22&lt;&gt;30, "", ""))))), "")</f>
        <v/>
      </c>
      <c r="T22" s="79" t="str">
        <f>IFERROR(IF(C22="", "", (IF(H22&lt;&gt;30, "", IF(AND(G22&gt;200, H22&lt;&gt;"", I22&lt;&gt;"", L22&lt;&gt;""), "Special Design Needed", IF(AND(H22=30, I22="Untethered"), Calculations!S13, IF(AND(H22=30, 'Design Tool'!I22="Tethered"), Calculations!T13, "")))))), "")</f>
        <v/>
      </c>
      <c r="U22" s="30"/>
    </row>
    <row r="23" spans="2:21" ht="15.75" thickBot="1" x14ac:dyDescent="0.3">
      <c r="B23" s="29"/>
      <c r="C23" s="69"/>
      <c r="D23" s="70"/>
      <c r="E23" s="71"/>
      <c r="F23" s="70"/>
      <c r="G23" s="70"/>
      <c r="H23" s="70"/>
      <c r="I23" s="70"/>
      <c r="J23" s="145"/>
      <c r="K23" s="72"/>
      <c r="L23" s="70"/>
      <c r="M23" s="70"/>
      <c r="N23" s="83" t="str" cm="1">
        <f t="array" ref="N23">IF(OR($L23=ClayNames), VLOOKUP($L23, Calculations!$D$24:$E$27,2, FALSE), "")</f>
        <v/>
      </c>
      <c r="O23" s="79" t="str" cm="1">
        <f t="array" ref="O23">IF(OR($L23 = SandNames), VLOOKUP($L23, Calculations!$B$24:$C$27, 2, FALSE), "")</f>
        <v/>
      </c>
      <c r="P23" s="80" t="str">
        <f>IFERROR(IF(C23= "", "", (IF(AND(G23&lt;&gt;"", H23&lt;&gt;"", I23&lt;&gt;"", L23&lt;&gt;""), Calculations!P14, ""))), "")</f>
        <v/>
      </c>
      <c r="Q23" s="81" t="str">
        <f>IFERROR(IF(C23="", "", (IF(AND(G23&gt;200, H23&lt;&gt;"", I23&lt;&gt;"", L23&lt;&gt;""), "Special Design Needed", IF(I23="Untethered", Calculations!Q14, IF('Design Tool'!I23="Tethered", Calculations!R14, ""))))), "")</f>
        <v/>
      </c>
      <c r="R23" s="82" t="str">
        <f t="shared" si="0"/>
        <v/>
      </c>
      <c r="S23" s="77" t="str">
        <f>IFERROR(IF(C23="", "", (IF(AND(Calculations!K14="F", H23=30, G23&lt;&gt;"", I23&lt;&gt;"", L23&lt;&gt;""), "Special Design Needed", IF(AND(H23=30, H23&lt;&gt;"", I23&lt;&gt;"", L23&lt;&gt;""),IF(Calculations!N14="B","48","ERROR"), IF('Design Tool'!H23&lt;&gt;30, "", ""))))), "")</f>
        <v/>
      </c>
      <c r="T23" s="79" t="str">
        <f>IFERROR(IF(C23="", "", (IF(H23&lt;&gt;30, "", IF(AND(G23&gt;200, H23&lt;&gt;"", I23&lt;&gt;"", L23&lt;&gt;""), "Special Design Needed", IF(AND(H23=30, I23="Untethered"), Calculations!S14, IF(AND(H23=30, 'Design Tool'!I23="Tethered"), Calculations!T14, "")))))), "")</f>
        <v/>
      </c>
      <c r="U23" s="30"/>
    </row>
    <row r="24" spans="2:21" ht="15.75" thickBot="1" x14ac:dyDescent="0.3">
      <c r="B24" s="29"/>
      <c r="C24" s="69"/>
      <c r="D24" s="70"/>
      <c r="E24" s="71"/>
      <c r="F24" s="70"/>
      <c r="G24" s="70"/>
      <c r="H24" s="70"/>
      <c r="I24" s="70"/>
      <c r="J24" s="145"/>
      <c r="K24" s="72"/>
      <c r="L24" s="70"/>
      <c r="M24" s="70"/>
      <c r="N24" s="83" t="str" cm="1">
        <f t="array" ref="N24">IF(OR($L24=ClayNames), VLOOKUP($L24, Calculations!$D$24:$E$27,2, FALSE), "")</f>
        <v/>
      </c>
      <c r="O24" s="79" t="str" cm="1">
        <f t="array" ref="O24">IF(OR($L24 = SandNames), VLOOKUP($L24, Calculations!$B$24:$C$27, 2, FALSE), "")</f>
        <v/>
      </c>
      <c r="P24" s="80" t="str">
        <f>IFERROR(IF(C24= "", "", (IF(AND(G24&lt;&gt;"", H24&lt;&gt;"", I24&lt;&gt;"", L24&lt;&gt;""), Calculations!P15, ""))), "")</f>
        <v/>
      </c>
      <c r="Q24" s="81" t="str">
        <f>IFERROR(IF(C24="", "", (IF(AND(G24&gt;200, H24&lt;&gt;"", I24&lt;&gt;"", L24&lt;&gt;""), "Special Design Needed", IF(I24="Untethered", Calculations!Q15, IF('Design Tool'!I24="Tethered", Calculations!R15, ""))))), "")</f>
        <v/>
      </c>
      <c r="R24" s="82" t="str">
        <f t="shared" si="0"/>
        <v/>
      </c>
      <c r="S24" s="77" t="str">
        <f>IFERROR(IF(C24="", "", (IF(AND(Calculations!K15="F", H24=30, G24&lt;&gt;"", I24&lt;&gt;"", L24&lt;&gt;""), "Special Design Needed", IF(AND(H24=30, H24&lt;&gt;"", I24&lt;&gt;"", L24&lt;&gt;""),IF(Calculations!N15="B","48","ERROR"), IF('Design Tool'!H24&lt;&gt;30, "", ""))))), "")</f>
        <v/>
      </c>
      <c r="T24" s="79" t="str">
        <f>IFERROR(IF(C24="", "", (IF(H24&lt;&gt;30, "", IF(AND(G24&gt;200, H24&lt;&gt;"", I24&lt;&gt;"", L24&lt;&gt;""), "Special Design Needed", IF(AND(H24=30, I24="Untethered"), Calculations!S15, IF(AND(H24=30, 'Design Tool'!I24="Tethered"), Calculations!T15, "")))))), "")</f>
        <v/>
      </c>
      <c r="U24" s="30"/>
    </row>
    <row r="25" spans="2:21" ht="15.75" thickBot="1" x14ac:dyDescent="0.3">
      <c r="B25" s="29"/>
      <c r="C25" s="69"/>
      <c r="D25" s="70"/>
      <c r="E25" s="71"/>
      <c r="F25" s="70"/>
      <c r="G25" s="70"/>
      <c r="H25" s="70"/>
      <c r="I25" s="70"/>
      <c r="J25" s="145"/>
      <c r="K25" s="72"/>
      <c r="L25" s="70"/>
      <c r="M25" s="70"/>
      <c r="N25" s="83" t="str" cm="1">
        <f t="array" ref="N25">IF(OR($L25=ClayNames), VLOOKUP($L25, Calculations!$D$24:$E$27,2, FALSE), "")</f>
        <v/>
      </c>
      <c r="O25" s="79" t="str" cm="1">
        <f t="array" ref="O25">IF(OR($L25 = SandNames), VLOOKUP($L25, Calculations!$B$24:$C$27, 2, FALSE), "")</f>
        <v/>
      </c>
      <c r="P25" s="80" t="str">
        <f>IFERROR(IF(C25= "", "", (IF(AND(G25&lt;&gt;"", H25&lt;&gt;"", I25&lt;&gt;"", L25&lt;&gt;""), Calculations!P16, ""))), "")</f>
        <v/>
      </c>
      <c r="Q25" s="81" t="str">
        <f>IFERROR(IF(C25="", "", (IF(AND(G25&gt;200, H25&lt;&gt;"", I25&lt;&gt;"", L25&lt;&gt;""), "Special Design Needed", IF(I25="Untethered", Calculations!Q16, IF('Design Tool'!I25="Tethered", Calculations!R16, ""))))), "")</f>
        <v/>
      </c>
      <c r="R25" s="82" t="str">
        <f t="shared" si="0"/>
        <v/>
      </c>
      <c r="S25" s="77" t="str">
        <f>IFERROR(IF(C25="", "", (IF(AND(Calculations!K16="F", H25=30, G25&lt;&gt;"", I25&lt;&gt;"", L25&lt;&gt;""), "Special Design Needed", IF(AND(H25=30, H25&lt;&gt;"", I25&lt;&gt;"", L25&lt;&gt;""),IF(Calculations!N16="B","48","ERROR"), IF('Design Tool'!H25&lt;&gt;30, "", ""))))), "")</f>
        <v/>
      </c>
      <c r="T25" s="79" t="str">
        <f>IFERROR(IF(C25="", "", (IF(H25&lt;&gt;30, "", IF(AND(G25&gt;200, H25&lt;&gt;"", I25&lt;&gt;"", L25&lt;&gt;""), "Special Design Needed", IF(AND(H25=30, I25="Untethered"), Calculations!S16, IF(AND(H25=30, 'Design Tool'!I25="Tethered"), Calculations!T16, "")))))), "")</f>
        <v/>
      </c>
      <c r="U25" s="30"/>
    </row>
    <row r="26" spans="2:21" ht="15.75" thickBot="1" x14ac:dyDescent="0.3">
      <c r="B26" s="29"/>
      <c r="C26" s="69"/>
      <c r="D26" s="70"/>
      <c r="E26" s="71"/>
      <c r="F26" s="70"/>
      <c r="G26" s="70"/>
      <c r="H26" s="70"/>
      <c r="I26" s="70"/>
      <c r="J26" s="145"/>
      <c r="K26" s="72"/>
      <c r="L26" s="70"/>
      <c r="M26" s="70"/>
      <c r="N26" s="83" t="str" cm="1">
        <f t="array" ref="N26">IF(OR($L26=ClayNames), VLOOKUP($L26, Calculations!$D$24:$E$27,2, FALSE), "")</f>
        <v/>
      </c>
      <c r="O26" s="79" t="str" cm="1">
        <f t="array" ref="O26">IF(OR($L26 = SandNames), VLOOKUP($L26, Calculations!$B$24:$C$27, 2, FALSE), "")</f>
        <v/>
      </c>
      <c r="P26" s="80" t="str">
        <f>IFERROR(IF(C26= "", "", (IF(AND(G26&lt;&gt;"", H26&lt;&gt;"", I26&lt;&gt;"", L26&lt;&gt;""), Calculations!P17, ""))), "")</f>
        <v/>
      </c>
      <c r="Q26" s="81" t="str">
        <f>IFERROR(IF(C26="", "", (IF(AND(G26&gt;200, H26&lt;&gt;"", I26&lt;&gt;"", L26&lt;&gt;""), "Special Design Needed", IF(I26="Untethered", Calculations!Q17, IF('Design Tool'!I26="Tethered", Calculations!R17, ""))))), "")</f>
        <v/>
      </c>
      <c r="R26" s="82" t="str">
        <f t="shared" si="0"/>
        <v/>
      </c>
      <c r="S26" s="77" t="str">
        <f>IFERROR(IF(C26="", "", (IF(AND(Calculations!K17="F", H26=30, G26&lt;&gt;"", I26&lt;&gt;"", L26&lt;&gt;""), "Special Design Needed", IF(AND(H26=30, H26&lt;&gt;"", I26&lt;&gt;"", L26&lt;&gt;""),IF(Calculations!N17="B","48","ERROR"), IF('Design Tool'!H26&lt;&gt;30, "", ""))))), "")</f>
        <v/>
      </c>
      <c r="T26" s="79" t="str">
        <f>IFERROR(IF(C26="", "", (IF(H26&lt;&gt;30, "", IF(AND(G26&gt;200, H26&lt;&gt;"", I26&lt;&gt;"", L26&lt;&gt;""), "Special Design Needed", IF(AND(H26=30, I26="Untethered"), Calculations!S17, IF(AND(H26=30, 'Design Tool'!I26="Tethered"), Calculations!T17, "")))))), "")</f>
        <v/>
      </c>
      <c r="U26" s="30"/>
    </row>
    <row r="27" spans="2:21" ht="15.75" thickBot="1" x14ac:dyDescent="0.3">
      <c r="B27" s="29"/>
      <c r="C27" s="69"/>
      <c r="D27" s="70"/>
      <c r="E27" s="71"/>
      <c r="F27" s="70"/>
      <c r="G27" s="70"/>
      <c r="H27" s="70"/>
      <c r="I27" s="70"/>
      <c r="J27" s="145"/>
      <c r="K27" s="72"/>
      <c r="L27" s="70"/>
      <c r="M27" s="70"/>
      <c r="N27" s="83" t="str" cm="1">
        <f t="array" ref="N27">IF(OR($L27=ClayNames), VLOOKUP($L27, Calculations!$D$24:$E$27,2, FALSE), "")</f>
        <v/>
      </c>
      <c r="O27" s="79" t="str" cm="1">
        <f t="array" ref="O27">IF(OR($L27 = SandNames), VLOOKUP($L27, Calculations!$B$24:$C$27, 2, FALSE), "")</f>
        <v/>
      </c>
      <c r="P27" s="78" t="str">
        <f>IFERROR(IF(C27= "", "", (IF(AND(G27&lt;&gt;"", H27&lt;&gt;"", I27&lt;&gt;"", L27&lt;&gt;""), Calculations!P18, ""))), "")</f>
        <v/>
      </c>
      <c r="Q27" s="84" t="str">
        <f>IFERROR(IF(C27="", "", (IF(AND(G27&gt;200, H27&lt;&gt;"", I27&lt;&gt;"", L27&lt;&gt;""), "Special Design Needed", IF(I27="Untethered", Calculations!Q18, IF('Design Tool'!I27="Tethered", Calculations!R18, ""))))), "")</f>
        <v/>
      </c>
      <c r="R27" s="82" t="str">
        <f t="shared" si="0"/>
        <v/>
      </c>
      <c r="S27" s="77" t="str">
        <f>IFERROR(IF(C27="", "", (IF(AND(Calculations!K18="F", H27=30, G27&lt;&gt;"", I27&lt;&gt;"", L27&lt;&gt;""), "Special Design Needed", IF(AND(H27=30, H27&lt;&gt;"", I27&lt;&gt;"", L27&lt;&gt;""),IF(Calculations!N18="B","48","ERROR"), IF('Design Tool'!H27&lt;&gt;30, "", ""))))), "")</f>
        <v/>
      </c>
      <c r="T27" s="79" t="str">
        <f>IFERROR(IF(C27="", "", (IF(H27&lt;&gt;30, "", IF(AND(G27&gt;200, H27&lt;&gt;"", I27&lt;&gt;"", L27&lt;&gt;""), "Special Design Needed", IF(AND(H27=30, I27="Untethered"), Calculations!S18, IF(AND(H27=30, 'Design Tool'!I27="Tethered"), Calculations!T18, "")))))), "")</f>
        <v/>
      </c>
      <c r="U27" s="30"/>
    </row>
    <row r="28" spans="2:21" ht="15.75" thickBot="1" x14ac:dyDescent="0.3">
      <c r="B28" s="29"/>
      <c r="C28" s="69"/>
      <c r="D28" s="70"/>
      <c r="E28" s="71"/>
      <c r="F28" s="70"/>
      <c r="G28" s="70"/>
      <c r="H28" s="70"/>
      <c r="I28" s="70"/>
      <c r="J28" s="145"/>
      <c r="K28" s="72"/>
      <c r="L28" s="70"/>
      <c r="M28" s="70"/>
      <c r="N28" s="83" t="str" cm="1">
        <f t="array" ref="N28">IF(OR($L28=ClayNames), VLOOKUP($L28, Calculations!$D$24:$E$27,2, FALSE), "")</f>
        <v/>
      </c>
      <c r="O28" s="79" t="str" cm="1">
        <f t="array" ref="O28">IF(OR($L28 = SandNames), VLOOKUP($L28, Calculations!$B$24:$C$27, 2, FALSE), "")</f>
        <v/>
      </c>
      <c r="P28" s="78" t="str">
        <f>IFERROR(IF(C28= "", "", (IF(AND(G28&lt;&gt;"", H28&lt;&gt;"", I28&lt;&gt;"", L28&lt;&gt;""), Calculations!P19, ""))), "")</f>
        <v/>
      </c>
      <c r="Q28" s="84" t="str">
        <f>IFERROR(IF(C28="", "", (IF(AND(G28&gt;200, H28&lt;&gt;"", I28&lt;&gt;"", L28&lt;&gt;""), "Special Design Needed", IF(I28="Untethered", Calculations!Q19, IF('Design Tool'!I28="Tethered", Calculations!R19, ""))))), "")</f>
        <v/>
      </c>
      <c r="R28" s="82" t="str">
        <f t="shared" si="0"/>
        <v/>
      </c>
      <c r="S28" s="77" t="str">
        <f>IFERROR(IF(C28="", "", (IF(AND(Calculations!K19="F", H28=30, G28&lt;&gt;"", I28&lt;&gt;"", L28&lt;&gt;""), "Special Design Needed", IF(AND(H28=30, H28&lt;&gt;"", I28&lt;&gt;"", L28&lt;&gt;""),IF(Calculations!N19="B","48","ERROR"), IF('Design Tool'!H28&lt;&gt;30, "", ""))))), "")</f>
        <v/>
      </c>
      <c r="T28" s="79" t="str">
        <f>IFERROR(IF(C28="", "", (IF(H28&lt;&gt;30, "", IF(AND(G28&gt;200, H28&lt;&gt;"", I28&lt;&gt;"", L28&lt;&gt;""), "Special Design Needed", IF(AND(H28=30, I28="Untethered"), Calculations!S19, IF(AND(H28=30, 'Design Tool'!I28="Tethered"), Calculations!T19, "")))))), "")</f>
        <v/>
      </c>
      <c r="U28" s="30"/>
    </row>
    <row r="29" spans="2:21" ht="15.75" thickBot="1" x14ac:dyDescent="0.3">
      <c r="B29" s="29"/>
      <c r="C29" s="69"/>
      <c r="D29" s="70"/>
      <c r="E29" s="71"/>
      <c r="F29" s="70"/>
      <c r="G29" s="70"/>
      <c r="H29" s="70"/>
      <c r="I29" s="70"/>
      <c r="J29" s="145"/>
      <c r="K29" s="72"/>
      <c r="L29" s="70"/>
      <c r="M29" s="70"/>
      <c r="N29" s="83" t="str" cm="1">
        <f t="array" ref="N29">IF(OR($L29=ClayNames), VLOOKUP($L29, Calculations!$D$24:$E$27,2, FALSE), "")</f>
        <v/>
      </c>
      <c r="O29" s="79" t="str" cm="1">
        <f t="array" ref="O29">IF(OR($L29 = SandNames), VLOOKUP($L29, Calculations!$B$24:$C$27, 2, FALSE), "")</f>
        <v/>
      </c>
      <c r="P29" s="78" t="str">
        <f>IFERROR(IF(C29= "", "", (IF(AND(G29&lt;&gt;"", H29&lt;&gt;"", I29&lt;&gt;"", L29&lt;&gt;""), Calculations!P20, ""))), "")</f>
        <v/>
      </c>
      <c r="Q29" s="84" t="str">
        <f>IFERROR(IF(C29="", "", (IF(AND(G29&gt;200, H29&lt;&gt;"", I29&lt;&gt;"", L29&lt;&gt;""), "Special Design Needed", IF(I29="Untethered", Calculations!Q20, IF('Design Tool'!I29="Tethered", Calculations!R20, ""))))), "")</f>
        <v/>
      </c>
      <c r="R29" s="82" t="str">
        <f t="shared" si="0"/>
        <v/>
      </c>
      <c r="S29" s="77" t="str">
        <f>IFERROR(IF(C29="", "", (IF(AND(Calculations!K20="F", H29=30, G29&lt;&gt;"", I29&lt;&gt;"", L29&lt;&gt;""), "Special Design Needed", IF(AND(H29=30, H29&lt;&gt;"", I29&lt;&gt;"", L29&lt;&gt;""),IF(Calculations!N20="B","48","ERROR"), IF('Design Tool'!H29&lt;&gt;30, "", ""))))), "")</f>
        <v/>
      </c>
      <c r="T29" s="79" t="str">
        <f>IFERROR(IF(C29="", "", (IF(H29&lt;&gt;30, "", IF(AND(G29&gt;200, H29&lt;&gt;"", I29&lt;&gt;"", L29&lt;&gt;""), "Special Design Needed", IF(AND(H29=30, I29="Untethered"), Calculations!S20, IF(AND(H29=30, 'Design Tool'!I29="Tethered"), Calculations!T20, "")))))), "")</f>
        <v/>
      </c>
      <c r="U29" s="30"/>
    </row>
    <row r="30" spans="2:21" ht="15.75" thickBot="1" x14ac:dyDescent="0.3">
      <c r="B30" s="29"/>
      <c r="C30" s="69"/>
      <c r="D30" s="70"/>
      <c r="E30" s="71"/>
      <c r="F30" s="70"/>
      <c r="G30" s="70"/>
      <c r="H30" s="70"/>
      <c r="I30" s="70"/>
      <c r="J30" s="145"/>
      <c r="K30" s="72"/>
      <c r="L30" s="70"/>
      <c r="M30" s="70"/>
      <c r="N30" s="83" t="str" cm="1">
        <f t="array" ref="N30">IF(OR($L30=ClayNames), VLOOKUP($L30, Calculations!$D$24:$E$27,2, FALSE), "")</f>
        <v/>
      </c>
      <c r="O30" s="79" t="str" cm="1">
        <f t="array" ref="O30">IF(OR($L30 = SandNames), VLOOKUP($L30, Calculations!$B$24:$C$27, 2, FALSE), "")</f>
        <v/>
      </c>
      <c r="P30" s="78" t="str">
        <f>IFERROR(IF(C30= "", "", (IF(AND(G30&lt;&gt;"", H30&lt;&gt;"", I30&lt;&gt;"", L30&lt;&gt;""), Calculations!P21, ""))), "")</f>
        <v/>
      </c>
      <c r="Q30" s="84" t="str">
        <f>IFERROR(IF(C30="", "", (IF(AND(G30&gt;200, H30&lt;&gt;"", I30&lt;&gt;"", L30&lt;&gt;""), "Special Design Needed", IF(I30="Untethered", Calculations!Q21, IF('Design Tool'!I30="Tethered", Calculations!R21, ""))))), "")</f>
        <v/>
      </c>
      <c r="R30" s="82" t="str">
        <f t="shared" si="0"/>
        <v/>
      </c>
      <c r="S30" s="77" t="str">
        <f>IFERROR(IF(C30="", "", (IF(AND(Calculations!K21="F", H30=30, G30&lt;&gt;"", I30&lt;&gt;"", L30&lt;&gt;""), "Special Design Needed", IF(AND(H30=30, H30&lt;&gt;"", I30&lt;&gt;"", L30&lt;&gt;""),IF(Calculations!N21="B","48","ERROR"), IF('Design Tool'!H30&lt;&gt;30, "", ""))))), "")</f>
        <v/>
      </c>
      <c r="T30" s="79" t="str">
        <f>IFERROR(IF(C30="", "", (IF(H30&lt;&gt;30, "", IF(AND(G30&gt;200, H30&lt;&gt;"", I30&lt;&gt;"", L30&lt;&gt;""), "Special Design Needed", IF(AND(H30=30, I30="Untethered"), Calculations!S21, IF(AND(H30=30, 'Design Tool'!I30="Tethered"), Calculations!T21, "")))))), "")</f>
        <v/>
      </c>
      <c r="U30" s="30"/>
    </row>
    <row r="31" spans="2:21" ht="15.75" thickBot="1" x14ac:dyDescent="0.3">
      <c r="B31" s="29"/>
      <c r="C31" s="69"/>
      <c r="D31" s="70"/>
      <c r="E31" s="71"/>
      <c r="F31" s="70"/>
      <c r="G31" s="70"/>
      <c r="H31" s="70"/>
      <c r="I31" s="70"/>
      <c r="J31" s="145"/>
      <c r="K31" s="72"/>
      <c r="L31" s="70"/>
      <c r="M31" s="70"/>
      <c r="N31" s="83" t="str" cm="1">
        <f t="array" ref="N31">IF(OR($L31=ClayNames), VLOOKUP($L31, Calculations!$D$24:$E$27,2, FALSE), "")</f>
        <v/>
      </c>
      <c r="O31" s="79" t="str" cm="1">
        <f t="array" ref="O31">IF(OR($L31 = SandNames), VLOOKUP($L31, Calculations!$B$24:$C$27, 2, FALSE), "")</f>
        <v/>
      </c>
      <c r="P31" s="78" t="str">
        <f>IFERROR(IF(C31= "", "", (IF(AND(G31&lt;&gt;"", H31&lt;&gt;"", I31&lt;&gt;"", L31&lt;&gt;""), Calculations!P22, ""))), "")</f>
        <v/>
      </c>
      <c r="Q31" s="84" t="str">
        <f>IFERROR(IF(C31="", "", (IF(AND(G31&gt;200, H31&lt;&gt;"", I31&lt;&gt;"", L31&lt;&gt;""), "Special Design Needed", IF(I31="Untethered", Calculations!Q22, IF('Design Tool'!I31="Tethered", Calculations!R22, ""))))), "")</f>
        <v/>
      </c>
      <c r="R31" s="82" t="str">
        <f t="shared" si="0"/>
        <v/>
      </c>
      <c r="S31" s="77" t="str">
        <f>IFERROR(IF(C31="", "", (IF(AND(Calculations!K22="F", H31=30, G31&lt;&gt;"", I31&lt;&gt;"", L31&lt;&gt;""), "Special Design Needed", IF(AND(H31=30, H31&lt;&gt;"", I31&lt;&gt;"", L31&lt;&gt;""),IF(Calculations!N22="B","48","ERROR"), IF('Design Tool'!H31&lt;&gt;30, "", ""))))), "")</f>
        <v/>
      </c>
      <c r="T31" s="79" t="str">
        <f>IFERROR(IF(C31="", "", (IF(H31&lt;&gt;30, "", IF(AND(G31&gt;200, H31&lt;&gt;"", I31&lt;&gt;"", L31&lt;&gt;""), "Special Design Needed", IF(AND(H31=30, I31="Untethered"), Calculations!S22, IF(AND(H31=30, 'Design Tool'!I31="Tethered"), Calculations!T22, "")))))), "")</f>
        <v/>
      </c>
      <c r="U31" s="30"/>
    </row>
    <row r="32" spans="2:21" ht="15.75" thickBot="1" x14ac:dyDescent="0.3">
      <c r="B32" s="29"/>
      <c r="C32" s="69"/>
      <c r="D32" s="70"/>
      <c r="E32" s="71"/>
      <c r="F32" s="70"/>
      <c r="G32" s="70"/>
      <c r="H32" s="70"/>
      <c r="I32" s="70"/>
      <c r="J32" s="145"/>
      <c r="K32" s="72"/>
      <c r="L32" s="70"/>
      <c r="M32" s="70"/>
      <c r="N32" s="83" t="str" cm="1">
        <f t="array" ref="N32">IF(OR($L32=ClayNames), VLOOKUP($L32, Calculations!$D$24:$E$27,2, FALSE), "")</f>
        <v/>
      </c>
      <c r="O32" s="79" t="str" cm="1">
        <f t="array" ref="O32">IF(OR($L32 = SandNames), VLOOKUP($L32, Calculations!$B$24:$C$27, 2, FALSE), "")</f>
        <v/>
      </c>
      <c r="P32" s="78" t="str">
        <f>IFERROR(IF(C32= "", "", (IF(AND(G32&lt;&gt;"", H32&lt;&gt;"", I32&lt;&gt;"", L32&lt;&gt;""), Calculations!P23, ""))), "")</f>
        <v/>
      </c>
      <c r="Q32" s="84" t="str">
        <f>IFERROR(IF(C32="", "", (IF(AND(G32&gt;200, H32&lt;&gt;"", I32&lt;&gt;"", L32&lt;&gt;""), "Special Design Needed", IF(I32="Untethered", Calculations!Q23, IF('Design Tool'!I32="Tethered", Calculations!R23, ""))))), "")</f>
        <v/>
      </c>
      <c r="R32" s="82" t="str">
        <f t="shared" si="0"/>
        <v/>
      </c>
      <c r="S32" s="77" t="str">
        <f>IFERROR(IF(C32="", "", (IF(AND(Calculations!K23="F", H32=30, G32&lt;&gt;"", I32&lt;&gt;"", L32&lt;&gt;""), "Special Design Needed", IF(AND(H32=30, H32&lt;&gt;"", I32&lt;&gt;"", L32&lt;&gt;""),IF(Calculations!N23="B","48","ERROR"), IF('Design Tool'!H32&lt;&gt;30, "", ""))))), "")</f>
        <v/>
      </c>
      <c r="T32" s="79" t="str">
        <f>IFERROR(IF(C32="", "", (IF(H32&lt;&gt;30, "", IF(AND(G32&gt;200, H32&lt;&gt;"", I32&lt;&gt;"", L32&lt;&gt;""), "Special Design Needed", IF(AND(H32=30, I32="Untethered"), Calculations!S23, IF(AND(H32=30, 'Design Tool'!I32="Tethered"), Calculations!T23, "")))))), "")</f>
        <v/>
      </c>
      <c r="U32" s="30"/>
    </row>
    <row r="33" spans="2:21" ht="15.75" thickBot="1" x14ac:dyDescent="0.3">
      <c r="B33" s="29"/>
      <c r="C33" s="69"/>
      <c r="D33" s="70"/>
      <c r="E33" s="71"/>
      <c r="F33" s="70"/>
      <c r="G33" s="70"/>
      <c r="H33" s="70"/>
      <c r="I33" s="70"/>
      <c r="J33" s="145"/>
      <c r="K33" s="72"/>
      <c r="L33" s="70"/>
      <c r="M33" s="70"/>
      <c r="N33" s="83" t="str" cm="1">
        <f t="array" ref="N33">IF(OR($L33=ClayNames), VLOOKUP($L33, Calculations!$D$24:$E$27,2, FALSE), "")</f>
        <v/>
      </c>
      <c r="O33" s="79" t="str" cm="1">
        <f t="array" ref="O33">IF(OR($L33 = SandNames), VLOOKUP($L33, Calculations!$B$24:$C$27, 2, FALSE), "")</f>
        <v/>
      </c>
      <c r="P33" s="78" t="str">
        <f>IFERROR(IF(C33= "", "", (IF(AND(G33&lt;&gt;"", H33&lt;&gt;"", I33&lt;&gt;"", L33&lt;&gt;""), Calculations!P24, ""))), "")</f>
        <v/>
      </c>
      <c r="Q33" s="84" t="str">
        <f>IFERROR(IF(C33="", "", (IF(AND(G33&gt;200, H33&lt;&gt;"", I33&lt;&gt;"", L33&lt;&gt;""), "Special Design Needed", IF(I33="Untethered", Calculations!Q24, IF('Design Tool'!I33="Tethered", Calculations!R24, ""))))), "")</f>
        <v/>
      </c>
      <c r="R33" s="82" t="str">
        <f t="shared" si="0"/>
        <v/>
      </c>
      <c r="S33" s="77" t="str">
        <f>IFERROR(IF(C33="", "", (IF(AND(Calculations!K24="F", H33=30, G33&lt;&gt;"", I33&lt;&gt;"", L33&lt;&gt;""), "Special Design Needed", IF(AND(H33=30, H33&lt;&gt;"", I33&lt;&gt;"", L33&lt;&gt;""),IF(Calculations!N24="B","48","ERROR"), IF('Design Tool'!H33&lt;&gt;30, "", ""))))), "")</f>
        <v/>
      </c>
      <c r="T33" s="79" t="str">
        <f>IFERROR(IF(C33="", "", (IF(H33&lt;&gt;30, "", IF(AND(G33&gt;200, H33&lt;&gt;"", I33&lt;&gt;"", L33&lt;&gt;""), "Special Design Needed", IF(AND(H33=30, I33="Untethered"), Calculations!S24, IF(AND(H33=30, 'Design Tool'!I33="Tethered"), Calculations!T24, "")))))), "")</f>
        <v/>
      </c>
      <c r="U33" s="30"/>
    </row>
    <row r="34" spans="2:21" ht="15.75" thickBot="1" x14ac:dyDescent="0.3">
      <c r="B34" s="29"/>
      <c r="C34" s="69"/>
      <c r="D34" s="70"/>
      <c r="E34" s="71"/>
      <c r="F34" s="70"/>
      <c r="G34" s="70"/>
      <c r="H34" s="70"/>
      <c r="I34" s="70"/>
      <c r="J34" s="145"/>
      <c r="K34" s="72"/>
      <c r="L34" s="70"/>
      <c r="M34" s="70"/>
      <c r="N34" s="83" t="str" cm="1">
        <f t="array" ref="N34">IF(OR($L34=ClayNames), VLOOKUP($L34, Calculations!$D$24:$E$27,2, FALSE), "")</f>
        <v/>
      </c>
      <c r="O34" s="79" t="str" cm="1">
        <f t="array" ref="O34">IF(OR($L34 = SandNames), VLOOKUP($L34, Calculations!$B$24:$C$27, 2, FALSE), "")</f>
        <v/>
      </c>
      <c r="P34" s="78" t="str">
        <f>IFERROR(IF(C34= "", "", (IF(AND(G34&lt;&gt;"", H34&lt;&gt;"", I34&lt;&gt;"", L34&lt;&gt;""), Calculations!P25, ""))), "")</f>
        <v/>
      </c>
      <c r="Q34" s="84" t="str">
        <f>IFERROR(IF(C34="", "", (IF(AND(G34&gt;200, H34&lt;&gt;"", I34&lt;&gt;"", L34&lt;&gt;""), "Special Design Needed", IF(I34="Untethered", Calculations!Q25, IF('Design Tool'!I34="Tethered", Calculations!R25, ""))))), "")</f>
        <v/>
      </c>
      <c r="R34" s="82" t="str">
        <f t="shared" si="0"/>
        <v/>
      </c>
      <c r="S34" s="77" t="str">
        <f>IFERROR(IF(C34="", "", (IF(AND(Calculations!K25="F", H34=30, G34&lt;&gt;"", I34&lt;&gt;"", L34&lt;&gt;""), "Special Design Needed", IF(AND(H34=30, H34&lt;&gt;"", I34&lt;&gt;"", L34&lt;&gt;""),IF(Calculations!N25="B","48","ERROR"), IF('Design Tool'!H34&lt;&gt;30, "", ""))))), "")</f>
        <v/>
      </c>
      <c r="T34" s="79" t="str">
        <f>IFERROR(IF(C34="", "", (IF(H34&lt;&gt;30, "", IF(AND(G34&gt;200, H34&lt;&gt;"", I34&lt;&gt;"", L34&lt;&gt;""), "Special Design Needed", IF(AND(H34=30, I34="Untethered"), Calculations!S25, IF(AND(H34=30, 'Design Tool'!I34="Tethered"), Calculations!T25, "")))))), "")</f>
        <v/>
      </c>
      <c r="U34" s="30"/>
    </row>
    <row r="35" spans="2:21" ht="15.75" thickBot="1" x14ac:dyDescent="0.3">
      <c r="B35" s="29"/>
      <c r="C35" s="69"/>
      <c r="D35" s="70"/>
      <c r="E35" s="71"/>
      <c r="F35" s="70"/>
      <c r="G35" s="70"/>
      <c r="H35" s="70"/>
      <c r="I35" s="70"/>
      <c r="J35" s="145"/>
      <c r="K35" s="72"/>
      <c r="L35" s="70"/>
      <c r="M35" s="70"/>
      <c r="N35" s="83" t="str" cm="1">
        <f t="array" ref="N35">IF(OR($L35=ClayNames), VLOOKUP($L35, Calculations!$D$24:$E$27,2, FALSE), "")</f>
        <v/>
      </c>
      <c r="O35" s="79" t="str" cm="1">
        <f t="array" ref="O35">IF(OR($L35 = SandNames), VLOOKUP($L35, Calculations!$B$24:$C$27, 2, FALSE), "")</f>
        <v/>
      </c>
      <c r="P35" s="78" t="str">
        <f>IFERROR(IF(C35= "", "", (IF(AND(G35&lt;&gt;"", H35&lt;&gt;"", I35&lt;&gt;"", L35&lt;&gt;""), Calculations!P26, ""))), "")</f>
        <v/>
      </c>
      <c r="Q35" s="84" t="str">
        <f>IFERROR(IF(C35="", "", (IF(AND(G35&gt;200, H35&lt;&gt;"", I35&lt;&gt;"", L35&lt;&gt;""), "Special Design Needed", IF(I35="Untethered", Calculations!Q26, IF('Design Tool'!I35="Tethered", Calculations!R26, ""))))), "")</f>
        <v/>
      </c>
      <c r="R35" s="82" t="str">
        <f t="shared" si="0"/>
        <v/>
      </c>
      <c r="S35" s="77" t="str">
        <f>IFERROR(IF(C35="", "", (IF(AND(Calculations!K26="F", H35=30, G35&lt;&gt;"", I35&lt;&gt;"", L35&lt;&gt;""), "Special Design Needed", IF(AND(H35=30, H35&lt;&gt;"", I35&lt;&gt;"", L35&lt;&gt;""),IF(Calculations!N26="B","48","ERROR"), IF('Design Tool'!H35&lt;&gt;30, "", ""))))), "")</f>
        <v/>
      </c>
      <c r="T35" s="79" t="str">
        <f>IFERROR(IF(C35="", "", (IF(H35&lt;&gt;30, "", IF(AND(G35&gt;200, H35&lt;&gt;"", I35&lt;&gt;"", L35&lt;&gt;""), "Special Design Needed", IF(AND(H35=30, I35="Untethered"), Calculations!S26, IF(AND(H35=30, 'Design Tool'!I35="Tethered"), Calculations!T26, "")))))), "")</f>
        <v/>
      </c>
      <c r="U35" s="30"/>
    </row>
    <row r="36" spans="2:21" ht="15.75" thickBot="1" x14ac:dyDescent="0.3">
      <c r="B36" s="29"/>
      <c r="C36" s="69"/>
      <c r="D36" s="70"/>
      <c r="E36" s="71"/>
      <c r="F36" s="70"/>
      <c r="G36" s="70"/>
      <c r="H36" s="70"/>
      <c r="I36" s="70"/>
      <c r="J36" s="145"/>
      <c r="K36" s="72"/>
      <c r="L36" s="70"/>
      <c r="M36" s="70"/>
      <c r="N36" s="83" t="str" cm="1">
        <f t="array" ref="N36">IF(OR($L36=ClayNames), VLOOKUP($L36, Calculations!$D$24:$E$27,2, FALSE), "")</f>
        <v/>
      </c>
      <c r="O36" s="79" t="str" cm="1">
        <f t="array" ref="O36">IF(OR($L36 = SandNames), VLOOKUP($L36, Calculations!$B$24:$C$27, 2, FALSE), "")</f>
        <v/>
      </c>
      <c r="P36" s="78" t="str">
        <f>IFERROR(IF(C36= "", "", (IF(AND(G36&lt;&gt;"", H36&lt;&gt;"", I36&lt;&gt;"", L36&lt;&gt;""), Calculations!P27, ""))), "")</f>
        <v/>
      </c>
      <c r="Q36" s="84" t="str">
        <f>IFERROR(IF(C36="", "", (IF(AND(G36&gt;200, H36&lt;&gt;"", I36&lt;&gt;"", L36&lt;&gt;""), "Special Design Needed", IF(I36="Untethered", Calculations!Q27, IF('Design Tool'!I36="Tethered", Calculations!R27, ""))))), "")</f>
        <v/>
      </c>
      <c r="R36" s="82" t="str">
        <f t="shared" si="0"/>
        <v/>
      </c>
      <c r="S36" s="77" t="str">
        <f>IFERROR(IF(C36="", "", (IF(AND(Calculations!K27="F", H36=30, G36&lt;&gt;"", I36&lt;&gt;"", L36&lt;&gt;""), "Special Design Needed", IF(AND(H36=30, H36&lt;&gt;"", I36&lt;&gt;"", L36&lt;&gt;""),IF(Calculations!N27="B","48","ERROR"), IF('Design Tool'!H36&lt;&gt;30, "", ""))))), "")</f>
        <v/>
      </c>
      <c r="T36" s="79" t="str">
        <f>IFERROR(IF(C36="", "", (IF(H36&lt;&gt;30, "", IF(AND(G36&gt;200, H36&lt;&gt;"", I36&lt;&gt;"", L36&lt;&gt;""), "Special Design Needed", IF(AND(H36=30, I36="Untethered"), Calculations!S27, IF(AND(H36=30, 'Design Tool'!I36="Tethered"), Calculations!T27, "")))))), "")</f>
        <v/>
      </c>
      <c r="U36" s="30"/>
    </row>
    <row r="37" spans="2:21" ht="15.75" thickBot="1" x14ac:dyDescent="0.3">
      <c r="B37" s="29"/>
      <c r="C37" s="69"/>
      <c r="D37" s="70"/>
      <c r="E37" s="71"/>
      <c r="F37" s="70"/>
      <c r="G37" s="70"/>
      <c r="H37" s="70"/>
      <c r="I37" s="70"/>
      <c r="J37" s="145"/>
      <c r="K37" s="72"/>
      <c r="L37" s="70"/>
      <c r="M37" s="70"/>
      <c r="N37" s="83" t="str" cm="1">
        <f t="array" ref="N37">IF(OR($L37=ClayNames), VLOOKUP($L37, Calculations!$D$24:$E$27,2, FALSE), "")</f>
        <v/>
      </c>
      <c r="O37" s="79" t="str" cm="1">
        <f t="array" ref="O37">IF(OR($L37 = SandNames), VLOOKUP($L37, Calculations!$B$24:$C$27, 2, FALSE), "")</f>
        <v/>
      </c>
      <c r="P37" s="78" t="str">
        <f>IFERROR(IF(C37= "", "", (IF(AND(G37&lt;&gt;"", H37&lt;&gt;"", I37&lt;&gt;"", L37&lt;&gt;""), Calculations!P28, ""))), "")</f>
        <v/>
      </c>
      <c r="Q37" s="84" t="str">
        <f>IFERROR(IF(C37="", "", (IF(AND(G37&gt;200, H37&lt;&gt;"", I37&lt;&gt;"", L37&lt;&gt;""), "Special Design Needed", IF(I37="Untethered", Calculations!Q28, IF('Design Tool'!I37="Tethered", Calculations!R28, ""))))), "")</f>
        <v/>
      </c>
      <c r="R37" s="82" t="str">
        <f t="shared" si="0"/>
        <v/>
      </c>
      <c r="S37" s="77" t="str">
        <f>IFERROR(IF(C37="", "", (IF(AND(Calculations!K28="F", H37=30, G37&lt;&gt;"", I37&lt;&gt;"", L37&lt;&gt;""), "Special Design Needed", IF(AND(H37=30, H37&lt;&gt;"", I37&lt;&gt;"", L37&lt;&gt;""),IF(Calculations!N28="B","48","ERROR"), IF('Design Tool'!H37&lt;&gt;30, "", ""))))), "")</f>
        <v/>
      </c>
      <c r="T37" s="79" t="str">
        <f>IFERROR(IF(C37="", "", (IF(H37&lt;&gt;30, "", IF(AND(G37&gt;200, H37&lt;&gt;"", I37&lt;&gt;"", L37&lt;&gt;""), "Special Design Needed", IF(AND(H37=30, I37="Untethered"), Calculations!S28, IF(AND(H37=30, 'Design Tool'!I37="Tethered"), Calculations!T28, "")))))), "")</f>
        <v/>
      </c>
      <c r="U37" s="30"/>
    </row>
    <row r="38" spans="2:21" ht="15.75" thickBot="1" x14ac:dyDescent="0.3">
      <c r="B38" s="29"/>
      <c r="C38" s="69"/>
      <c r="D38" s="70"/>
      <c r="E38" s="71"/>
      <c r="F38" s="70"/>
      <c r="G38" s="70"/>
      <c r="H38" s="70"/>
      <c r="I38" s="70"/>
      <c r="J38" s="145"/>
      <c r="K38" s="72"/>
      <c r="L38" s="70"/>
      <c r="M38" s="70"/>
      <c r="N38" s="83" t="str" cm="1">
        <f t="array" ref="N38">IF(OR($L38=ClayNames), VLOOKUP($L38, Calculations!$D$24:$E$27,2, FALSE), "")</f>
        <v/>
      </c>
      <c r="O38" s="79" t="str" cm="1">
        <f t="array" ref="O38">IF(OR($L38 = SandNames), VLOOKUP($L38, Calculations!$B$24:$C$27, 2, FALSE), "")</f>
        <v/>
      </c>
      <c r="P38" s="78" t="str">
        <f>IFERROR(IF(C38= "", "", (IF(AND(G38&lt;&gt;"", H38&lt;&gt;"", I38&lt;&gt;"", L38&lt;&gt;""), Calculations!P29, ""))), "")</f>
        <v/>
      </c>
      <c r="Q38" s="84" t="str">
        <f>IFERROR(IF(C38="", "", (IF(AND(G38&gt;200, H38&lt;&gt;"", I38&lt;&gt;"", L38&lt;&gt;""), "Special Design Needed", IF(I38="Untethered", Calculations!Q29, IF('Design Tool'!I38="Tethered", Calculations!R29, ""))))), "")</f>
        <v/>
      </c>
      <c r="R38" s="82" t="str">
        <f t="shared" si="0"/>
        <v/>
      </c>
      <c r="S38" s="77" t="str">
        <f>IFERROR(IF(C38="", "", (IF(AND(Calculations!K29="F", H38=30, G38&lt;&gt;"", I38&lt;&gt;"", L38&lt;&gt;""), "Special Design Needed", IF(AND(H38=30, H38&lt;&gt;"", I38&lt;&gt;"", L38&lt;&gt;""),IF(Calculations!N29="B","48","ERROR"), IF('Design Tool'!H38&lt;&gt;30, "", ""))))), "")</f>
        <v/>
      </c>
      <c r="T38" s="79" t="str">
        <f>IFERROR(IF(C38="", "", (IF(H38&lt;&gt;30, "", IF(AND(G38&gt;200, H38&lt;&gt;"", I38&lt;&gt;"", L38&lt;&gt;""), "Special Design Needed", IF(AND(H38=30, I38="Untethered"), Calculations!S29, IF(AND(H38=30, 'Design Tool'!I38="Tethered"), Calculations!T29, "")))))), "")</f>
        <v/>
      </c>
      <c r="U38" s="30"/>
    </row>
    <row r="39" spans="2:21" ht="15.75" thickBot="1" x14ac:dyDescent="0.3">
      <c r="B39" s="29"/>
      <c r="C39" s="69"/>
      <c r="D39" s="70"/>
      <c r="E39" s="71"/>
      <c r="F39" s="70"/>
      <c r="G39" s="70"/>
      <c r="H39" s="70"/>
      <c r="I39" s="70"/>
      <c r="J39" s="145"/>
      <c r="K39" s="72"/>
      <c r="L39" s="70"/>
      <c r="M39" s="70"/>
      <c r="N39" s="83" t="str" cm="1">
        <f t="array" ref="N39">IF(OR($L39=ClayNames), VLOOKUP($L39, Calculations!$D$24:$E$27,2, FALSE), "")</f>
        <v/>
      </c>
      <c r="O39" s="79" t="str" cm="1">
        <f t="array" ref="O39">IF(OR($L39 = SandNames), VLOOKUP($L39, Calculations!$B$24:$C$27, 2, FALSE), "")</f>
        <v/>
      </c>
      <c r="P39" s="78" t="str">
        <f>IFERROR(IF(C39= "", "", (IF(AND(G39&lt;&gt;"", H39&lt;&gt;"", I39&lt;&gt;"", L39&lt;&gt;""), Calculations!P30, ""))), "")</f>
        <v/>
      </c>
      <c r="Q39" s="84" t="str">
        <f>IFERROR(IF(C39="", "", (IF(AND(G39&gt;200, H39&lt;&gt;"", I39&lt;&gt;"", L39&lt;&gt;""), "Special Design Needed", IF(I39="Untethered", Calculations!Q30, IF('Design Tool'!I39="Tethered", Calculations!R30, ""))))), "")</f>
        <v/>
      </c>
      <c r="R39" s="82" t="str">
        <f t="shared" si="0"/>
        <v/>
      </c>
      <c r="S39" s="77" t="str">
        <f>IFERROR(IF(C39="", "", (IF(AND(Calculations!K30="F", H39=30, G39&lt;&gt;"", I39&lt;&gt;"", L39&lt;&gt;""), "Special Design Needed", IF(AND(H39=30, H39&lt;&gt;"", I39&lt;&gt;"", L39&lt;&gt;""),IF(Calculations!N30="B","48","ERROR"), IF('Design Tool'!H39&lt;&gt;30, "", ""))))), "")</f>
        <v/>
      </c>
      <c r="T39" s="79" t="str">
        <f>IFERROR(IF(C39="", "", (IF(H39&lt;&gt;30, "", IF(AND(G39&gt;200, H39&lt;&gt;"", I39&lt;&gt;"", L39&lt;&gt;""), "Special Design Needed", IF(AND(H39=30, I39="Untethered"), Calculations!S30, IF(AND(H39=30, 'Design Tool'!I39="Tethered"), Calculations!T30, "")))))), "")</f>
        <v/>
      </c>
      <c r="U39" s="30"/>
    </row>
    <row r="40" spans="2:21" ht="15.75" thickBot="1" x14ac:dyDescent="0.3">
      <c r="B40" s="29"/>
      <c r="C40" s="69"/>
      <c r="D40" s="70"/>
      <c r="E40" s="71"/>
      <c r="F40" s="70"/>
      <c r="G40" s="70"/>
      <c r="H40" s="70"/>
      <c r="I40" s="70"/>
      <c r="J40" s="145"/>
      <c r="K40" s="72"/>
      <c r="L40" s="70"/>
      <c r="M40" s="70"/>
      <c r="N40" s="83" t="str" cm="1">
        <f t="array" ref="N40">IF(OR($L40=ClayNames), VLOOKUP($L40, Calculations!$D$24:$E$27,2, FALSE), "")</f>
        <v/>
      </c>
      <c r="O40" s="79" t="str" cm="1">
        <f t="array" ref="O40">IF(OR($L40 = SandNames), VLOOKUP($L40, Calculations!$B$24:$C$27, 2, FALSE), "")</f>
        <v/>
      </c>
      <c r="P40" s="78" t="str">
        <f>IFERROR(IF(C40= "", "", (IF(AND(G40&lt;&gt;"", H40&lt;&gt;"", I40&lt;&gt;"", L40&lt;&gt;""), Calculations!P31, ""))), "")</f>
        <v/>
      </c>
      <c r="Q40" s="84" t="str">
        <f>IFERROR(IF(C40="", "", (IF(AND(G40&gt;200, H40&lt;&gt;"", I40&lt;&gt;"", L40&lt;&gt;""), "Special Design Needed", IF(I40="Untethered", Calculations!Q31, IF('Design Tool'!I40="Tethered", Calculations!R31, ""))))), "")</f>
        <v/>
      </c>
      <c r="R40" s="82" t="str">
        <f t="shared" si="0"/>
        <v/>
      </c>
      <c r="S40" s="77" t="str">
        <f>IFERROR(IF(C40="", "", (IF(AND(Calculations!K31="F", H40=30, G40&lt;&gt;"", I40&lt;&gt;"", L40&lt;&gt;""), "Special Design Needed", IF(AND(H40=30, H40&lt;&gt;"", I40&lt;&gt;"", L40&lt;&gt;""),IF(Calculations!N31="B","48","ERROR"), IF('Design Tool'!H40&lt;&gt;30, "", ""))))), "")</f>
        <v/>
      </c>
      <c r="T40" s="79" t="str">
        <f>IFERROR(IF(C40="", "", (IF(H40&lt;&gt;30, "", IF(AND(G40&gt;200, H40&lt;&gt;"", I40&lt;&gt;"", L40&lt;&gt;""), "Special Design Needed", IF(AND(H40=30, I40="Untethered"), Calculations!S31, IF(AND(H40=30, 'Design Tool'!I40="Tethered"), Calculations!T31, "")))))), "")</f>
        <v/>
      </c>
      <c r="U40" s="30"/>
    </row>
    <row r="41" spans="2:21" ht="15.75" thickBot="1" x14ac:dyDescent="0.3">
      <c r="B41" s="29"/>
      <c r="C41" s="69"/>
      <c r="D41" s="70"/>
      <c r="E41" s="71"/>
      <c r="F41" s="70"/>
      <c r="G41" s="70"/>
      <c r="H41" s="70"/>
      <c r="I41" s="70"/>
      <c r="J41" s="145"/>
      <c r="K41" s="72"/>
      <c r="L41" s="70"/>
      <c r="M41" s="70"/>
      <c r="N41" s="83" t="str" cm="1">
        <f t="array" ref="N41">IF(OR($L41=ClayNames), VLOOKUP($L41, Calculations!$D$24:$E$27,2, FALSE), "")</f>
        <v/>
      </c>
      <c r="O41" s="79" t="str" cm="1">
        <f t="array" ref="O41">IF(OR($L41 = SandNames), VLOOKUP($L41, Calculations!$B$24:$C$27, 2, FALSE), "")</f>
        <v/>
      </c>
      <c r="P41" s="78" t="str">
        <f>IFERROR(IF(C41= "", "", (IF(AND(G41&lt;&gt;"", H41&lt;&gt;"", I41&lt;&gt;"", L41&lt;&gt;""), Calculations!P32, ""))), "")</f>
        <v/>
      </c>
      <c r="Q41" s="84" t="str">
        <f>IFERROR(IF(C41="", "", (IF(AND(G41&gt;200, H41&lt;&gt;"", I41&lt;&gt;"", L41&lt;&gt;""), "Special Design Needed", IF(I41="Untethered", Calculations!Q32, IF('Design Tool'!I41="Tethered", Calculations!R32, ""))))), "")</f>
        <v/>
      </c>
      <c r="R41" s="82" t="str">
        <f t="shared" si="0"/>
        <v/>
      </c>
      <c r="S41" s="77" t="str">
        <f>IFERROR(IF(C41="", "", (IF(AND(Calculations!K32="F", H41=30, G41&lt;&gt;"", I41&lt;&gt;"", L41&lt;&gt;""), "Special Design Needed", IF(AND(H41=30, H41&lt;&gt;"", I41&lt;&gt;"", L41&lt;&gt;""),IF(Calculations!N32="B","48","ERROR"), IF('Design Tool'!H41&lt;&gt;30, "", ""))))), "")</f>
        <v/>
      </c>
      <c r="T41" s="79" t="str">
        <f>IFERROR(IF(C41="", "", (IF(H41&lt;&gt;30, "", IF(AND(G41&gt;200, H41&lt;&gt;"", I41&lt;&gt;"", L41&lt;&gt;""), "Special Design Needed", IF(AND(H41=30, I41="Untethered"), Calculations!S32, IF(AND(H41=30, 'Design Tool'!I41="Tethered"), Calculations!T32, "")))))), "")</f>
        <v/>
      </c>
      <c r="U41" s="30"/>
    </row>
    <row r="42" spans="2:21" ht="15.75" thickBot="1" x14ac:dyDescent="0.3">
      <c r="B42" s="29"/>
      <c r="C42" s="69"/>
      <c r="D42" s="70"/>
      <c r="E42" s="71"/>
      <c r="F42" s="70"/>
      <c r="G42" s="70"/>
      <c r="H42" s="70"/>
      <c r="I42" s="70"/>
      <c r="J42" s="145"/>
      <c r="K42" s="72"/>
      <c r="L42" s="70"/>
      <c r="M42" s="70"/>
      <c r="N42" s="83" t="str" cm="1">
        <f t="array" ref="N42">IF(OR($L42=ClayNames), VLOOKUP($L42, Calculations!$D$24:$E$27,2, FALSE), "")</f>
        <v/>
      </c>
      <c r="O42" s="79" t="str" cm="1">
        <f t="array" ref="O42">IF(OR($L42 = SandNames), VLOOKUP($L42, Calculations!$B$24:$C$27, 2, FALSE), "")</f>
        <v/>
      </c>
      <c r="P42" s="78" t="str">
        <f>IFERROR(IF(C42= "", "", (IF(AND(G42&lt;&gt;"", H42&lt;&gt;"", I42&lt;&gt;"", L42&lt;&gt;""), Calculations!P33, ""))), "")</f>
        <v/>
      </c>
      <c r="Q42" s="84" t="str">
        <f>IFERROR(IF(C42="", "", (IF(AND(G42&gt;200, H42&lt;&gt;"", I42&lt;&gt;"", L42&lt;&gt;""), "Special Design Needed", IF(I42="Untethered", Calculations!Q33, IF('Design Tool'!I42="Tethered", Calculations!R33, ""))))), "")</f>
        <v/>
      </c>
      <c r="R42" s="82" t="str">
        <f t="shared" si="0"/>
        <v/>
      </c>
      <c r="S42" s="77" t="str">
        <f>IFERROR(IF(C42="", "", (IF(AND(Calculations!K33="F", H42=30, G42&lt;&gt;"", I42&lt;&gt;"", L42&lt;&gt;""), "Special Design Needed", IF(AND(H42=30, H42&lt;&gt;"", I42&lt;&gt;"", L42&lt;&gt;""),IF(Calculations!N33="B","48","ERROR"), IF('Design Tool'!H42&lt;&gt;30, "", ""))))), "")</f>
        <v/>
      </c>
      <c r="T42" s="79" t="str">
        <f>IFERROR(IF(C42="", "", (IF(H42&lt;&gt;30, "", IF(AND(G42&gt;200, H42&lt;&gt;"", I42&lt;&gt;"", L42&lt;&gt;""), "Special Design Needed", IF(AND(H42=30, I42="Untethered"), Calculations!S33, IF(AND(H42=30, 'Design Tool'!I42="Tethered"), Calculations!T33, "")))))), "")</f>
        <v/>
      </c>
      <c r="U42" s="30"/>
    </row>
    <row r="43" spans="2:21" ht="15.75" thickBot="1" x14ac:dyDescent="0.3">
      <c r="B43" s="29"/>
      <c r="C43" s="69"/>
      <c r="D43" s="70"/>
      <c r="E43" s="71"/>
      <c r="F43" s="70"/>
      <c r="G43" s="70"/>
      <c r="H43" s="70"/>
      <c r="I43" s="70"/>
      <c r="J43" s="145"/>
      <c r="K43" s="72"/>
      <c r="L43" s="70"/>
      <c r="M43" s="70"/>
      <c r="N43" s="83" t="str" cm="1">
        <f t="array" ref="N43">IF(OR($L43=ClayNames), VLOOKUP($L43, Calculations!$D$24:$E$27,2, FALSE), "")</f>
        <v/>
      </c>
      <c r="O43" s="79" t="str" cm="1">
        <f t="array" ref="O43">IF(OR($L43 = SandNames), VLOOKUP($L43, Calculations!$B$24:$C$27, 2, FALSE), "")</f>
        <v/>
      </c>
      <c r="P43" s="78" t="str">
        <f>IFERROR(IF(C43= "", "", (IF(AND(G43&lt;&gt;"", H43&lt;&gt;"", I43&lt;&gt;"", L43&lt;&gt;""), Calculations!P34, ""))), "")</f>
        <v/>
      </c>
      <c r="Q43" s="84" t="str">
        <f>IFERROR(IF(C43="", "", (IF(AND(G43&gt;200, H43&lt;&gt;"", I43&lt;&gt;"", L43&lt;&gt;""), "Special Design Needed", IF(I43="Untethered", Calculations!Q34, IF('Design Tool'!I43="Tethered", Calculations!R34, ""))))), "")</f>
        <v/>
      </c>
      <c r="R43" s="82" t="str">
        <f t="shared" si="0"/>
        <v/>
      </c>
      <c r="S43" s="77" t="str">
        <f>IFERROR(IF(C43="", "", (IF(AND(Calculations!K34="F", H43=30, G43&lt;&gt;"", I43&lt;&gt;"", L43&lt;&gt;""), "Special Design Needed", IF(AND(H43=30, H43&lt;&gt;"", I43&lt;&gt;"", L43&lt;&gt;""),IF(Calculations!N34="B","48","ERROR"), IF('Design Tool'!H43&lt;&gt;30, "", ""))))), "")</f>
        <v/>
      </c>
      <c r="T43" s="79" t="str">
        <f>IFERROR(IF(C43="", "", (IF(H43&lt;&gt;30, "", IF(AND(G43&gt;200, H43&lt;&gt;"", I43&lt;&gt;"", L43&lt;&gt;""), "Special Design Needed", IF(AND(H43=30, I43="Untethered"), Calculations!S34, IF(AND(H43=30, 'Design Tool'!I43="Tethered"), Calculations!T34, "")))))), "")</f>
        <v/>
      </c>
      <c r="U43" s="30"/>
    </row>
    <row r="44" spans="2:21" ht="15.75" thickBot="1" x14ac:dyDescent="0.3">
      <c r="B44" s="29"/>
      <c r="C44" s="69"/>
      <c r="D44" s="70"/>
      <c r="E44" s="71"/>
      <c r="F44" s="70"/>
      <c r="G44" s="70"/>
      <c r="H44" s="70"/>
      <c r="I44" s="70"/>
      <c r="J44" s="145"/>
      <c r="K44" s="72"/>
      <c r="L44" s="70"/>
      <c r="M44" s="70"/>
      <c r="N44" s="83" t="str" cm="1">
        <f t="array" ref="N44">IF(OR($L44=ClayNames), VLOOKUP($L44, Calculations!$D$24:$E$27,2, FALSE), "")</f>
        <v/>
      </c>
      <c r="O44" s="79" t="str" cm="1">
        <f t="array" ref="O44">IF(OR($L44 = SandNames), VLOOKUP($L44, Calculations!$B$24:$C$27, 2, FALSE), "")</f>
        <v/>
      </c>
      <c r="P44" s="78" t="str">
        <f>IFERROR(IF(C44= "", "", (IF(AND(G44&lt;&gt;"", H44&lt;&gt;"", I44&lt;&gt;"", L44&lt;&gt;""), Calculations!P35, ""))), "")</f>
        <v/>
      </c>
      <c r="Q44" s="84" t="str">
        <f>IFERROR(IF(C44="", "", (IF(AND(G44&gt;200, H44&lt;&gt;"", I44&lt;&gt;"", L44&lt;&gt;""), "Special Design Needed", IF(I44="Untethered", Calculations!Q35, IF('Design Tool'!I44="Tethered", Calculations!R35, ""))))), "")</f>
        <v/>
      </c>
      <c r="R44" s="82" t="str">
        <f t="shared" si="0"/>
        <v/>
      </c>
      <c r="S44" s="77" t="str">
        <f>IFERROR(IF(C44="", "", (IF(AND(Calculations!K35="F", H44=30, G44&lt;&gt;"", I44&lt;&gt;"", L44&lt;&gt;""), "Special Design Needed", IF(AND(H44=30, H44&lt;&gt;"", I44&lt;&gt;"", L44&lt;&gt;""),IF(Calculations!N35="B","48","ERROR"), IF('Design Tool'!H44&lt;&gt;30, "", ""))))), "")</f>
        <v/>
      </c>
      <c r="T44" s="79" t="str">
        <f>IFERROR(IF(C44="", "", (IF(H44&lt;&gt;30, "", IF(AND(G44&gt;200, H44&lt;&gt;"", I44&lt;&gt;"", L44&lt;&gt;""), "Special Design Needed", IF(AND(H44=30, I44="Untethered"), Calculations!S35, IF(AND(H44=30, 'Design Tool'!I44="Tethered"), Calculations!T35, "")))))), "")</f>
        <v/>
      </c>
      <c r="U44" s="30"/>
    </row>
    <row r="45" spans="2:21" ht="15.75" thickBot="1" x14ac:dyDescent="0.3">
      <c r="B45" s="29"/>
      <c r="C45" s="69"/>
      <c r="D45" s="70"/>
      <c r="E45" s="71"/>
      <c r="F45" s="70"/>
      <c r="G45" s="70"/>
      <c r="H45" s="70"/>
      <c r="I45" s="70"/>
      <c r="J45" s="145"/>
      <c r="K45" s="72"/>
      <c r="L45" s="70"/>
      <c r="M45" s="70"/>
      <c r="N45" s="83" t="str" cm="1">
        <f t="array" ref="N45">IF(OR($L45=ClayNames), VLOOKUP($L45, Calculations!$D$24:$E$27,2, FALSE), "")</f>
        <v/>
      </c>
      <c r="O45" s="79" t="str" cm="1">
        <f t="array" ref="O45">IF(OR($L45 = SandNames), VLOOKUP($L45, Calculations!$B$24:$C$27, 2, FALSE), "")</f>
        <v/>
      </c>
      <c r="P45" s="78" t="str">
        <f>IFERROR(IF(C45= "", "", (IF(AND(G45&lt;&gt;"", H45&lt;&gt;"", I45&lt;&gt;"", L45&lt;&gt;""), Calculations!P36, ""))), "")</f>
        <v/>
      </c>
      <c r="Q45" s="84" t="str">
        <f>IFERROR(IF(C45="", "", (IF(AND(G45&gt;200, H45&lt;&gt;"", I45&lt;&gt;"", L45&lt;&gt;""), "Special Design Needed", IF(I45="Untethered", Calculations!Q36, IF('Design Tool'!I45="Tethered", Calculations!R36, ""))))), "")</f>
        <v/>
      </c>
      <c r="R45" s="82" t="str">
        <f t="shared" ref="R45:R76" si="1">IF(H45=30, "OR","")</f>
        <v/>
      </c>
      <c r="S45" s="77" t="str">
        <f>IFERROR(IF(C45="", "", (IF(AND(Calculations!K36="F", H45=30, G45&lt;&gt;"", I45&lt;&gt;"", L45&lt;&gt;""), "Special Design Needed", IF(AND(H45=30, H45&lt;&gt;"", I45&lt;&gt;"", L45&lt;&gt;""),IF(Calculations!N36="B","48","ERROR"), IF('Design Tool'!H45&lt;&gt;30, "", ""))))), "")</f>
        <v/>
      </c>
      <c r="T45" s="79" t="str">
        <f>IFERROR(IF(C45="", "", (IF(H45&lt;&gt;30, "", IF(AND(G45&gt;200, H45&lt;&gt;"", I45&lt;&gt;"", L45&lt;&gt;""), "Special Design Needed", IF(AND(H45=30, I45="Untethered"), Calculations!S36, IF(AND(H45=30, 'Design Tool'!I45="Tethered"), Calculations!T36, "")))))), "")</f>
        <v/>
      </c>
      <c r="U45" s="30"/>
    </row>
    <row r="46" spans="2:21" ht="15.75" thickBot="1" x14ac:dyDescent="0.3">
      <c r="B46" s="29"/>
      <c r="C46" s="69"/>
      <c r="D46" s="70"/>
      <c r="E46" s="71"/>
      <c r="F46" s="70"/>
      <c r="G46" s="70"/>
      <c r="H46" s="70"/>
      <c r="I46" s="70"/>
      <c r="J46" s="145"/>
      <c r="K46" s="72"/>
      <c r="L46" s="70"/>
      <c r="M46" s="70"/>
      <c r="N46" s="83" t="str" cm="1">
        <f t="array" ref="N46">IF(OR($L46=ClayNames), VLOOKUP($L46, Calculations!$D$24:$E$27,2, FALSE), "")</f>
        <v/>
      </c>
      <c r="O46" s="79" t="str" cm="1">
        <f t="array" ref="O46">IF(OR($L46 = SandNames), VLOOKUP($L46, Calculations!$B$24:$C$27, 2, FALSE), "")</f>
        <v/>
      </c>
      <c r="P46" s="78" t="str">
        <f>IFERROR(IF(C46= "", "", (IF(AND(G46&lt;&gt;"", H46&lt;&gt;"", I46&lt;&gt;"", L46&lt;&gt;""), Calculations!P37, ""))), "")</f>
        <v/>
      </c>
      <c r="Q46" s="84" t="str">
        <f>IFERROR(IF(C46="", "", (IF(AND(G46&gt;200, H46&lt;&gt;"", I46&lt;&gt;"", L46&lt;&gt;""), "Special Design Needed", IF(I46="Untethered", Calculations!Q37, IF('Design Tool'!I46="Tethered", Calculations!R37, ""))))), "")</f>
        <v/>
      </c>
      <c r="R46" s="82" t="str">
        <f t="shared" si="1"/>
        <v/>
      </c>
      <c r="S46" s="77" t="str">
        <f>IFERROR(IF(C46="", "", (IF(AND(Calculations!K37="F", H46=30, G46&lt;&gt;"", I46&lt;&gt;"", L46&lt;&gt;""), "Special Design Needed", IF(AND(H46=30, H46&lt;&gt;"", I46&lt;&gt;"", L46&lt;&gt;""),IF(Calculations!N37="B","48","ERROR"), IF('Design Tool'!H46&lt;&gt;30, "", ""))))), "")</f>
        <v/>
      </c>
      <c r="T46" s="79" t="str">
        <f>IFERROR(IF(C46="", "", (IF(H46&lt;&gt;30, "", IF(AND(G46&gt;200, H46&lt;&gt;"", I46&lt;&gt;"", L46&lt;&gt;""), "Special Design Needed", IF(AND(H46=30, I46="Untethered"), Calculations!S37, IF(AND(H46=30, 'Design Tool'!I46="Tethered"), Calculations!T37, "")))))), "")</f>
        <v/>
      </c>
      <c r="U46" s="30"/>
    </row>
    <row r="47" spans="2:21" ht="15.75" thickBot="1" x14ac:dyDescent="0.3">
      <c r="B47" s="29"/>
      <c r="C47" s="69"/>
      <c r="D47" s="70"/>
      <c r="E47" s="71"/>
      <c r="F47" s="70"/>
      <c r="G47" s="70"/>
      <c r="H47" s="70"/>
      <c r="I47" s="70"/>
      <c r="J47" s="145"/>
      <c r="K47" s="72"/>
      <c r="L47" s="70"/>
      <c r="M47" s="70"/>
      <c r="N47" s="83" t="str" cm="1">
        <f t="array" ref="N47">IF(OR($L47=ClayNames), VLOOKUP($L47, Calculations!$D$24:$E$27,2, FALSE), "")</f>
        <v/>
      </c>
      <c r="O47" s="79" t="str" cm="1">
        <f t="array" ref="O47">IF(OR($L47 = SandNames), VLOOKUP($L47, Calculations!$B$24:$C$27, 2, FALSE), "")</f>
        <v/>
      </c>
      <c r="P47" s="78" t="str">
        <f>IFERROR(IF(C47= "", "", (IF(AND(G47&lt;&gt;"", H47&lt;&gt;"", I47&lt;&gt;"", L47&lt;&gt;""), Calculations!P38, ""))), "")</f>
        <v/>
      </c>
      <c r="Q47" s="84" t="str">
        <f>IFERROR(IF(C47="", "", (IF(AND(G47&gt;200, H47&lt;&gt;"", I47&lt;&gt;"", L47&lt;&gt;""), "Special Design Needed", IF(I47="Untethered", Calculations!Q38, IF('Design Tool'!I47="Tethered", Calculations!R38, ""))))), "")</f>
        <v/>
      </c>
      <c r="R47" s="82" t="str">
        <f t="shared" si="1"/>
        <v/>
      </c>
      <c r="S47" s="77" t="str">
        <f>IFERROR(IF(C47="", "", (IF(AND(Calculations!K38="F", H47=30, G47&lt;&gt;"", I47&lt;&gt;"", L47&lt;&gt;""), "Special Design Needed", IF(AND(H47=30, H47&lt;&gt;"", I47&lt;&gt;"", L47&lt;&gt;""),IF(Calculations!N38="B","48","ERROR"), IF('Design Tool'!H47&lt;&gt;30, "", ""))))), "")</f>
        <v/>
      </c>
      <c r="T47" s="79" t="str">
        <f>IFERROR(IF(C47="", "", (IF(H47&lt;&gt;30, "", IF(AND(G47&gt;200, H47&lt;&gt;"", I47&lt;&gt;"", L47&lt;&gt;""), "Special Design Needed", IF(AND(H47=30, I47="Untethered"), Calculations!S38, IF(AND(H47=30, 'Design Tool'!I47="Tethered"), Calculations!T38, "")))))), "")</f>
        <v/>
      </c>
      <c r="U47" s="30"/>
    </row>
    <row r="48" spans="2:21" ht="15.75" thickBot="1" x14ac:dyDescent="0.3">
      <c r="B48" s="29"/>
      <c r="C48" s="69"/>
      <c r="D48" s="70"/>
      <c r="E48" s="71"/>
      <c r="F48" s="70"/>
      <c r="G48" s="70"/>
      <c r="H48" s="70"/>
      <c r="I48" s="70"/>
      <c r="J48" s="145"/>
      <c r="K48" s="72"/>
      <c r="L48" s="70"/>
      <c r="M48" s="70"/>
      <c r="N48" s="83" t="str" cm="1">
        <f t="array" ref="N48">IF(OR($L48=ClayNames), VLOOKUP($L48, Calculations!$D$24:$E$27,2, FALSE), "")</f>
        <v/>
      </c>
      <c r="O48" s="79" t="str" cm="1">
        <f t="array" ref="O48">IF(OR($L48 = SandNames), VLOOKUP($L48, Calculations!$B$24:$C$27, 2, FALSE), "")</f>
        <v/>
      </c>
      <c r="P48" s="78" t="str">
        <f>IFERROR(IF(C48= "", "", (IF(AND(G48&lt;&gt;"", H48&lt;&gt;"", I48&lt;&gt;"", L48&lt;&gt;""), Calculations!P39, ""))), "")</f>
        <v/>
      </c>
      <c r="Q48" s="84" t="str">
        <f>IFERROR(IF(C48="", "", (IF(AND(G48&gt;200, H48&lt;&gt;"", I48&lt;&gt;"", L48&lt;&gt;""), "Special Design Needed", IF(I48="Untethered", Calculations!Q39, IF('Design Tool'!I48="Tethered", Calculations!R39, ""))))), "")</f>
        <v/>
      </c>
      <c r="R48" s="82" t="str">
        <f t="shared" si="1"/>
        <v/>
      </c>
      <c r="S48" s="77" t="str">
        <f>IFERROR(IF(C48="", "", (IF(AND(Calculations!K39="F", H48=30, G48&lt;&gt;"", I48&lt;&gt;"", L48&lt;&gt;""), "Special Design Needed", IF(AND(H48=30, H48&lt;&gt;"", I48&lt;&gt;"", L48&lt;&gt;""),IF(Calculations!N39="B","48","ERROR"), IF('Design Tool'!H48&lt;&gt;30, "", ""))))), "")</f>
        <v/>
      </c>
      <c r="T48" s="79" t="str">
        <f>IFERROR(IF(C48="", "", (IF(H48&lt;&gt;30, "", IF(AND(G48&gt;200, H48&lt;&gt;"", I48&lt;&gt;"", L48&lt;&gt;""), "Special Design Needed", IF(AND(H48=30, I48="Untethered"), Calculations!S39, IF(AND(H48=30, 'Design Tool'!I48="Tethered"), Calculations!T39, "")))))), "")</f>
        <v/>
      </c>
      <c r="U48" s="30"/>
    </row>
    <row r="49" spans="2:21" ht="15.75" thickBot="1" x14ac:dyDescent="0.3">
      <c r="B49" s="29"/>
      <c r="C49" s="69"/>
      <c r="D49" s="70"/>
      <c r="E49" s="71"/>
      <c r="F49" s="70"/>
      <c r="G49" s="70"/>
      <c r="H49" s="70"/>
      <c r="I49" s="70"/>
      <c r="J49" s="145"/>
      <c r="K49" s="72"/>
      <c r="L49" s="70"/>
      <c r="M49" s="70"/>
      <c r="N49" s="83" t="str" cm="1">
        <f t="array" ref="N49">IF(OR($L49=ClayNames), VLOOKUP($L49, Calculations!$D$24:$E$27,2, FALSE), "")</f>
        <v/>
      </c>
      <c r="O49" s="79" t="str" cm="1">
        <f t="array" ref="O49">IF(OR($L49 = SandNames), VLOOKUP($L49, Calculations!$B$24:$C$27, 2, FALSE), "")</f>
        <v/>
      </c>
      <c r="P49" s="78" t="str">
        <f>IFERROR(IF(C49= "", "", (IF(AND(G49&lt;&gt;"", H49&lt;&gt;"", I49&lt;&gt;"", L49&lt;&gt;""), Calculations!P40, ""))), "")</f>
        <v/>
      </c>
      <c r="Q49" s="84" t="str">
        <f>IFERROR(IF(C49="", "", (IF(AND(G49&gt;200, H49&lt;&gt;"", I49&lt;&gt;"", L49&lt;&gt;""), "Special Design Needed", IF(I49="Untethered", Calculations!Q40, IF('Design Tool'!I49="Tethered", Calculations!R40, ""))))), "")</f>
        <v/>
      </c>
      <c r="R49" s="82" t="str">
        <f t="shared" si="1"/>
        <v/>
      </c>
      <c r="S49" s="77" t="str">
        <f>IFERROR(IF(C49="", "", (IF(AND(Calculations!K40="F", H49=30, G49&lt;&gt;"", I49&lt;&gt;"", L49&lt;&gt;""), "Special Design Needed", IF(AND(H49=30, H49&lt;&gt;"", I49&lt;&gt;"", L49&lt;&gt;""),IF(Calculations!N40="B","48","ERROR"), IF('Design Tool'!H49&lt;&gt;30, "", ""))))), "")</f>
        <v/>
      </c>
      <c r="T49" s="79" t="str">
        <f>IFERROR(IF(C49="", "", (IF(H49&lt;&gt;30, "", IF(AND(G49&gt;200, H49&lt;&gt;"", I49&lt;&gt;"", L49&lt;&gt;""), "Special Design Needed", IF(AND(H49=30, I49="Untethered"), Calculations!S40, IF(AND(H49=30, 'Design Tool'!I49="Tethered"), Calculations!T40, "")))))), "")</f>
        <v/>
      </c>
      <c r="U49" s="30"/>
    </row>
    <row r="50" spans="2:21" ht="15.75" thickBot="1" x14ac:dyDescent="0.3">
      <c r="B50" s="29"/>
      <c r="C50" s="69"/>
      <c r="D50" s="70"/>
      <c r="E50" s="71"/>
      <c r="F50" s="70"/>
      <c r="G50" s="70"/>
      <c r="H50" s="70"/>
      <c r="I50" s="70"/>
      <c r="J50" s="145"/>
      <c r="K50" s="72"/>
      <c r="L50" s="70"/>
      <c r="M50" s="70"/>
      <c r="N50" s="83" t="str" cm="1">
        <f t="array" ref="N50">IF(OR($L50=ClayNames), VLOOKUP($L50, Calculations!$D$24:$E$27,2, FALSE), "")</f>
        <v/>
      </c>
      <c r="O50" s="79" t="str" cm="1">
        <f t="array" ref="O50">IF(OR($L50 = SandNames), VLOOKUP($L50, Calculations!$B$24:$C$27, 2, FALSE), "")</f>
        <v/>
      </c>
      <c r="P50" s="78" t="str">
        <f>IFERROR(IF(C50= "", "", (IF(AND(G50&lt;&gt;"", H50&lt;&gt;"", I50&lt;&gt;"", L50&lt;&gt;""), Calculations!P41, ""))), "")</f>
        <v/>
      </c>
      <c r="Q50" s="84" t="str">
        <f>IFERROR(IF(C50="", "", (IF(AND(G50&gt;200, H50&lt;&gt;"", I50&lt;&gt;"", L50&lt;&gt;""), "Special Design Needed", IF(I50="Untethered", Calculations!Q41, IF('Design Tool'!I50="Tethered", Calculations!R41, ""))))), "")</f>
        <v/>
      </c>
      <c r="R50" s="82" t="str">
        <f t="shared" si="1"/>
        <v/>
      </c>
      <c r="S50" s="77" t="str">
        <f>IFERROR(IF(C50="", "", (IF(AND(Calculations!K41="F", H50=30, G50&lt;&gt;"", I50&lt;&gt;"", L50&lt;&gt;""), "Special Design Needed", IF(AND(H50=30, H50&lt;&gt;"", I50&lt;&gt;"", L50&lt;&gt;""),IF(Calculations!N41="B","48","ERROR"), IF('Design Tool'!H50&lt;&gt;30, "", ""))))), "")</f>
        <v/>
      </c>
      <c r="T50" s="79" t="str">
        <f>IFERROR(IF(C50="", "", (IF(H50&lt;&gt;30, "", IF(AND(G50&gt;200, H50&lt;&gt;"", I50&lt;&gt;"", L50&lt;&gt;""), "Special Design Needed", IF(AND(H50=30, I50="Untethered"), Calculations!S41, IF(AND(H50=30, 'Design Tool'!I50="Tethered"), Calculations!T41, "")))))), "")</f>
        <v/>
      </c>
      <c r="U50" s="30"/>
    </row>
    <row r="51" spans="2:21" ht="15.75" thickBot="1" x14ac:dyDescent="0.3">
      <c r="B51" s="29"/>
      <c r="C51" s="69"/>
      <c r="D51" s="70"/>
      <c r="E51" s="71"/>
      <c r="F51" s="70"/>
      <c r="G51" s="70"/>
      <c r="H51" s="70"/>
      <c r="I51" s="70"/>
      <c r="J51" s="145"/>
      <c r="K51" s="72"/>
      <c r="L51" s="70"/>
      <c r="M51" s="70"/>
      <c r="N51" s="83" t="str" cm="1">
        <f t="array" ref="N51">IF(OR($L51=ClayNames), VLOOKUP($L51, Calculations!$D$24:$E$27,2, FALSE), "")</f>
        <v/>
      </c>
      <c r="O51" s="79" t="str" cm="1">
        <f t="array" ref="O51">IF(OR($L51 = SandNames), VLOOKUP($L51, Calculations!$B$24:$C$27, 2, FALSE), "")</f>
        <v/>
      </c>
      <c r="P51" s="78" t="str">
        <f>IFERROR(IF(C51= "", "", (IF(AND(G51&lt;&gt;"", H51&lt;&gt;"", I51&lt;&gt;"", L51&lt;&gt;""), Calculations!P42, ""))), "")</f>
        <v/>
      </c>
      <c r="Q51" s="84" t="str">
        <f>IFERROR(IF(C51="", "", (IF(AND(G51&gt;200, H51&lt;&gt;"", I51&lt;&gt;"", L51&lt;&gt;""), "Special Design Needed", IF(I51="Untethered", Calculations!Q42, IF('Design Tool'!I51="Tethered", Calculations!R42, ""))))), "")</f>
        <v/>
      </c>
      <c r="R51" s="82" t="str">
        <f t="shared" si="1"/>
        <v/>
      </c>
      <c r="S51" s="77" t="str">
        <f>IFERROR(IF(C51="", "", (IF(AND(Calculations!K42="F", H51=30, G51&lt;&gt;"", I51&lt;&gt;"", L51&lt;&gt;""), "Special Design Needed", IF(AND(H51=30, H51&lt;&gt;"", I51&lt;&gt;"", L51&lt;&gt;""),IF(Calculations!N42="B","48","ERROR"), IF('Design Tool'!H51&lt;&gt;30, "", ""))))), "")</f>
        <v/>
      </c>
      <c r="T51" s="79" t="str">
        <f>IFERROR(IF(C51="", "", (IF(H51&lt;&gt;30, "", IF(AND(G51&gt;200, H51&lt;&gt;"", I51&lt;&gt;"", L51&lt;&gt;""), "Special Design Needed", IF(AND(H51=30, I51="Untethered"), Calculations!S42, IF(AND(H51=30, 'Design Tool'!I51="Tethered"), Calculations!T42, "")))))), "")</f>
        <v/>
      </c>
      <c r="U51" s="30"/>
    </row>
    <row r="52" spans="2:21" ht="15.75" thickBot="1" x14ac:dyDescent="0.3">
      <c r="B52" s="29"/>
      <c r="C52" s="69"/>
      <c r="D52" s="70"/>
      <c r="E52" s="71"/>
      <c r="F52" s="70"/>
      <c r="G52" s="70"/>
      <c r="H52" s="70"/>
      <c r="I52" s="70"/>
      <c r="J52" s="145"/>
      <c r="K52" s="72"/>
      <c r="L52" s="70"/>
      <c r="M52" s="70"/>
      <c r="N52" s="83" t="str" cm="1">
        <f t="array" ref="N52">IF(OR($L52=ClayNames), VLOOKUP($L52, Calculations!$D$24:$E$27,2, FALSE), "")</f>
        <v/>
      </c>
      <c r="O52" s="79" t="str" cm="1">
        <f t="array" ref="O52">IF(OR($L52 = SandNames), VLOOKUP($L52, Calculations!$B$24:$C$27, 2, FALSE), "")</f>
        <v/>
      </c>
      <c r="P52" s="78" t="str">
        <f>IFERROR(IF(C52= "", "", (IF(AND(G52&lt;&gt;"", H52&lt;&gt;"", I52&lt;&gt;"", L52&lt;&gt;""), Calculations!P43, ""))), "")</f>
        <v/>
      </c>
      <c r="Q52" s="84" t="str">
        <f>IFERROR(IF(C52="", "", (IF(AND(G52&gt;200, H52&lt;&gt;"", I52&lt;&gt;"", L52&lt;&gt;""), "Special Design Needed", IF(I52="Untethered", Calculations!Q43, IF('Design Tool'!I52="Tethered", Calculations!R43, ""))))), "")</f>
        <v/>
      </c>
      <c r="R52" s="82" t="str">
        <f t="shared" si="1"/>
        <v/>
      </c>
      <c r="S52" s="77" t="str">
        <f>IFERROR(IF(C52="", "", (IF(AND(Calculations!K43="F", H52=30, G52&lt;&gt;"", I52&lt;&gt;"", L52&lt;&gt;""), "Special Design Needed", IF(AND(H52=30, H52&lt;&gt;"", I52&lt;&gt;"", L52&lt;&gt;""),IF(Calculations!N43="B","48","ERROR"), IF('Design Tool'!H52&lt;&gt;30, "", ""))))), "")</f>
        <v/>
      </c>
      <c r="T52" s="79" t="str">
        <f>IFERROR(IF(C52="", "", (IF(H52&lt;&gt;30, "", IF(AND(G52&gt;200, H52&lt;&gt;"", I52&lt;&gt;"", L52&lt;&gt;""), "Special Design Needed", IF(AND(H52=30, I52="Untethered"), Calculations!S43, IF(AND(H52=30, 'Design Tool'!I52="Tethered"), Calculations!T43, "")))))), "")</f>
        <v/>
      </c>
      <c r="U52" s="30"/>
    </row>
    <row r="53" spans="2:21" ht="15.75" thickBot="1" x14ac:dyDescent="0.3">
      <c r="B53" s="29"/>
      <c r="C53" s="69"/>
      <c r="D53" s="70"/>
      <c r="E53" s="71"/>
      <c r="F53" s="70"/>
      <c r="G53" s="70"/>
      <c r="H53" s="70"/>
      <c r="I53" s="70"/>
      <c r="J53" s="145"/>
      <c r="K53" s="72"/>
      <c r="L53" s="70"/>
      <c r="M53" s="70"/>
      <c r="N53" s="83" t="str" cm="1">
        <f t="array" ref="N53">IF(OR($L53=ClayNames), VLOOKUP($L53, Calculations!$D$24:$E$27,2, FALSE), "")</f>
        <v/>
      </c>
      <c r="O53" s="79" t="str" cm="1">
        <f t="array" ref="O53">IF(OR($L53 = SandNames), VLOOKUP($L53, Calculations!$B$24:$C$27, 2, FALSE), "")</f>
        <v/>
      </c>
      <c r="P53" s="78" t="str">
        <f>IFERROR(IF(C53= "", "", (IF(AND(G53&lt;&gt;"", H53&lt;&gt;"", I53&lt;&gt;"", L53&lt;&gt;""), Calculations!P44, ""))), "")</f>
        <v/>
      </c>
      <c r="Q53" s="84" t="str">
        <f>IFERROR(IF(C53="", "", (IF(AND(G53&gt;200, H53&lt;&gt;"", I53&lt;&gt;"", L53&lt;&gt;""), "Special Design Needed", IF(I53="Untethered", Calculations!Q44, IF('Design Tool'!I53="Tethered", Calculations!R44, ""))))), "")</f>
        <v/>
      </c>
      <c r="R53" s="82" t="str">
        <f t="shared" si="1"/>
        <v/>
      </c>
      <c r="S53" s="77" t="str">
        <f>IFERROR(IF(C53="", "", (IF(AND(Calculations!K44="F", H53=30, G53&lt;&gt;"", I53&lt;&gt;"", L53&lt;&gt;""), "Special Design Needed", IF(AND(H53=30, H53&lt;&gt;"", I53&lt;&gt;"", L53&lt;&gt;""),IF(Calculations!N44="B","48","ERROR"), IF('Design Tool'!H53&lt;&gt;30, "", ""))))), "")</f>
        <v/>
      </c>
      <c r="T53" s="79" t="str">
        <f>IFERROR(IF(C53="", "", (IF(H53&lt;&gt;30, "", IF(AND(G53&gt;200, H53&lt;&gt;"", I53&lt;&gt;"", L53&lt;&gt;""), "Special Design Needed", IF(AND(H53=30, I53="Untethered"), Calculations!S44, IF(AND(H53=30, 'Design Tool'!I53="Tethered"), Calculations!T44, "")))))), "")</f>
        <v/>
      </c>
      <c r="U53" s="30"/>
    </row>
    <row r="54" spans="2:21" ht="15.75" thickBot="1" x14ac:dyDescent="0.3">
      <c r="B54" s="29"/>
      <c r="C54" s="69"/>
      <c r="D54" s="70"/>
      <c r="E54" s="71"/>
      <c r="F54" s="70"/>
      <c r="G54" s="70"/>
      <c r="H54" s="70"/>
      <c r="I54" s="70"/>
      <c r="J54" s="145"/>
      <c r="K54" s="72"/>
      <c r="L54" s="70"/>
      <c r="M54" s="70"/>
      <c r="N54" s="83" t="str" cm="1">
        <f t="array" ref="N54">IF(OR($L54=ClayNames), VLOOKUP($L54, Calculations!$D$24:$E$27,2, FALSE), "")</f>
        <v/>
      </c>
      <c r="O54" s="79" t="str" cm="1">
        <f t="array" ref="O54">IF(OR($L54 = SandNames), VLOOKUP($L54, Calculations!$B$24:$C$27, 2, FALSE), "")</f>
        <v/>
      </c>
      <c r="P54" s="78" t="str">
        <f>IFERROR(IF(C54= "", "", (IF(AND(G54&lt;&gt;"", H54&lt;&gt;"", I54&lt;&gt;"", L54&lt;&gt;""), Calculations!P45, ""))), "")</f>
        <v/>
      </c>
      <c r="Q54" s="84" t="str">
        <f>IFERROR(IF(C54="", "", (IF(AND(G54&gt;200, H54&lt;&gt;"", I54&lt;&gt;"", L54&lt;&gt;""), "Special Design Needed", IF(I54="Untethered", Calculations!Q45, IF('Design Tool'!I54="Tethered", Calculations!R45, ""))))), "")</f>
        <v/>
      </c>
      <c r="R54" s="82" t="str">
        <f t="shared" si="1"/>
        <v/>
      </c>
      <c r="S54" s="77" t="str">
        <f>IFERROR(IF(C54="", "", (IF(AND(Calculations!K45="F", H54=30, G54&lt;&gt;"", I54&lt;&gt;"", L54&lt;&gt;""), "Special Design Needed", IF(AND(H54=30, H54&lt;&gt;"", I54&lt;&gt;"", L54&lt;&gt;""),IF(Calculations!N45="B","48","ERROR"), IF('Design Tool'!H54&lt;&gt;30, "", ""))))), "")</f>
        <v/>
      </c>
      <c r="T54" s="79" t="str">
        <f>IFERROR(IF(C54="", "", (IF(H54&lt;&gt;30, "", IF(AND(G54&gt;200, H54&lt;&gt;"", I54&lt;&gt;"", L54&lt;&gt;""), "Special Design Needed", IF(AND(H54=30, I54="Untethered"), Calculations!S45, IF(AND(H54=30, 'Design Tool'!I54="Tethered"), Calculations!T45, "")))))), "")</f>
        <v/>
      </c>
      <c r="U54" s="30"/>
    </row>
    <row r="55" spans="2:21" ht="15.75" thickBot="1" x14ac:dyDescent="0.3">
      <c r="B55" s="29"/>
      <c r="C55" s="69"/>
      <c r="D55" s="70"/>
      <c r="E55" s="71"/>
      <c r="F55" s="70"/>
      <c r="G55" s="70"/>
      <c r="H55" s="70"/>
      <c r="I55" s="70"/>
      <c r="J55" s="145"/>
      <c r="K55" s="72"/>
      <c r="L55" s="70"/>
      <c r="M55" s="70"/>
      <c r="N55" s="83" t="str" cm="1">
        <f t="array" ref="N55">IF(OR($L55=ClayNames), VLOOKUP($L55, Calculations!$D$24:$E$27,2, FALSE), "")</f>
        <v/>
      </c>
      <c r="O55" s="79" t="str" cm="1">
        <f t="array" ref="O55">IF(OR($L55 = SandNames), VLOOKUP($L55, Calculations!$B$24:$C$27, 2, FALSE), "")</f>
        <v/>
      </c>
      <c r="P55" s="78" t="str">
        <f>IFERROR(IF(C55= "", "", (IF(AND(G55&lt;&gt;"", H55&lt;&gt;"", I55&lt;&gt;"", L55&lt;&gt;""), Calculations!P46, ""))), "")</f>
        <v/>
      </c>
      <c r="Q55" s="84" t="str">
        <f>IFERROR(IF(C55="", "", (IF(AND(G55&gt;200, H55&lt;&gt;"", I55&lt;&gt;"", L55&lt;&gt;""), "Special Design Needed", IF(I55="Untethered", Calculations!Q46, IF('Design Tool'!I55="Tethered", Calculations!R46, ""))))), "")</f>
        <v/>
      </c>
      <c r="R55" s="82" t="str">
        <f t="shared" si="1"/>
        <v/>
      </c>
      <c r="S55" s="77" t="str">
        <f>IFERROR(IF(C55="", "", (IF(AND(Calculations!K46="F", H55=30, G55&lt;&gt;"", I55&lt;&gt;"", L55&lt;&gt;""), "Special Design Needed", IF(AND(H55=30, H55&lt;&gt;"", I55&lt;&gt;"", L55&lt;&gt;""),IF(Calculations!N46="B","48","ERROR"), IF('Design Tool'!H55&lt;&gt;30, "", ""))))), "")</f>
        <v/>
      </c>
      <c r="T55" s="79" t="str">
        <f>IFERROR(IF(C55="", "", (IF(H55&lt;&gt;30, "", IF(AND(G55&gt;200, H55&lt;&gt;"", I55&lt;&gt;"", L55&lt;&gt;""), "Special Design Needed", IF(AND(H55=30, I55="Untethered"), Calculations!S46, IF(AND(H55=30, 'Design Tool'!I55="Tethered"), Calculations!T46, "")))))), "")</f>
        <v/>
      </c>
      <c r="U55" s="30"/>
    </row>
    <row r="56" spans="2:21" ht="15.75" thickBot="1" x14ac:dyDescent="0.3">
      <c r="B56" s="29"/>
      <c r="C56" s="69"/>
      <c r="D56" s="70"/>
      <c r="E56" s="71"/>
      <c r="F56" s="70"/>
      <c r="G56" s="70"/>
      <c r="H56" s="70"/>
      <c r="I56" s="70"/>
      <c r="J56" s="145"/>
      <c r="K56" s="72"/>
      <c r="L56" s="70"/>
      <c r="M56" s="70"/>
      <c r="N56" s="83" t="str" cm="1">
        <f t="array" ref="N56">IF(OR($L56=ClayNames), VLOOKUP($L56, Calculations!$D$24:$E$27,2, FALSE), "")</f>
        <v/>
      </c>
      <c r="O56" s="79" t="str" cm="1">
        <f t="array" ref="O56">IF(OR($L56 = SandNames), VLOOKUP($L56, Calculations!$B$24:$C$27, 2, FALSE), "")</f>
        <v/>
      </c>
      <c r="P56" s="78" t="str">
        <f>IFERROR(IF(C56= "", "", (IF(AND(G56&lt;&gt;"", H56&lt;&gt;"", I56&lt;&gt;"", L56&lt;&gt;""), Calculations!P47, ""))), "")</f>
        <v/>
      </c>
      <c r="Q56" s="84" t="str">
        <f>IFERROR(IF(C56="", "", (IF(AND(G56&gt;200, H56&lt;&gt;"", I56&lt;&gt;"", L56&lt;&gt;""), "Special Design Needed", IF(I56="Untethered", Calculations!Q47, IF('Design Tool'!I56="Tethered", Calculations!R47, ""))))), "")</f>
        <v/>
      </c>
      <c r="R56" s="82" t="str">
        <f t="shared" si="1"/>
        <v/>
      </c>
      <c r="S56" s="77" t="str">
        <f>IFERROR(IF(C56="", "", (IF(AND(Calculations!K47="F", H56=30, G56&lt;&gt;"", I56&lt;&gt;"", L56&lt;&gt;""), "Special Design Needed", IF(AND(H56=30, H56&lt;&gt;"", I56&lt;&gt;"", L56&lt;&gt;""),IF(Calculations!N47="B","48","ERROR"), IF('Design Tool'!H56&lt;&gt;30, "", ""))))), "")</f>
        <v/>
      </c>
      <c r="T56" s="79" t="str">
        <f>IFERROR(IF(C56="", "", (IF(H56&lt;&gt;30, "", IF(AND(G56&gt;200, H56&lt;&gt;"", I56&lt;&gt;"", L56&lt;&gt;""), "Special Design Needed", IF(AND(H56=30, I56="Untethered"), Calculations!S47, IF(AND(H56=30, 'Design Tool'!I56="Tethered"), Calculations!T47, "")))))), "")</f>
        <v/>
      </c>
      <c r="U56" s="30"/>
    </row>
    <row r="57" spans="2:21" ht="15.75" thickBot="1" x14ac:dyDescent="0.3">
      <c r="B57" s="29"/>
      <c r="C57" s="69"/>
      <c r="D57" s="70"/>
      <c r="E57" s="71"/>
      <c r="F57" s="70"/>
      <c r="G57" s="70"/>
      <c r="H57" s="70"/>
      <c r="I57" s="70"/>
      <c r="J57" s="145"/>
      <c r="K57" s="72"/>
      <c r="L57" s="70"/>
      <c r="M57" s="70"/>
      <c r="N57" s="83" t="str" cm="1">
        <f t="array" ref="N57">IF(OR($L57=ClayNames), VLOOKUP($L57, Calculations!$D$24:$E$27,2, FALSE), "")</f>
        <v/>
      </c>
      <c r="O57" s="79" t="str" cm="1">
        <f t="array" ref="O57">IF(OR($L57 = SandNames), VLOOKUP($L57, Calculations!$B$24:$C$27, 2, FALSE), "")</f>
        <v/>
      </c>
      <c r="P57" s="78" t="str">
        <f>IFERROR(IF(C57= "", "", (IF(AND(G57&lt;&gt;"", H57&lt;&gt;"", I57&lt;&gt;"", L57&lt;&gt;""), Calculations!P48, ""))), "")</f>
        <v/>
      </c>
      <c r="Q57" s="84" t="str">
        <f>IFERROR(IF(C57="", "", (IF(AND(G57&gt;200, H57&lt;&gt;"", I57&lt;&gt;"", L57&lt;&gt;""), "Special Design Needed", IF(I57="Untethered", Calculations!Q48, IF('Design Tool'!I57="Tethered", Calculations!R48, ""))))), "")</f>
        <v/>
      </c>
      <c r="R57" s="82" t="str">
        <f t="shared" si="1"/>
        <v/>
      </c>
      <c r="S57" s="77" t="str">
        <f>IFERROR(IF(C57="", "", (IF(AND(Calculations!K48="F", H57=30, G57&lt;&gt;"", I57&lt;&gt;"", L57&lt;&gt;""), "Special Design Needed", IF(AND(H57=30, H57&lt;&gt;"", I57&lt;&gt;"", L57&lt;&gt;""),IF(Calculations!N48="B","48","ERROR"), IF('Design Tool'!H57&lt;&gt;30, "", ""))))), "")</f>
        <v/>
      </c>
      <c r="T57" s="79" t="str">
        <f>IFERROR(IF(C57="", "", (IF(H57&lt;&gt;30, "", IF(AND(G57&gt;200, H57&lt;&gt;"", I57&lt;&gt;"", L57&lt;&gt;""), "Special Design Needed", IF(AND(H57=30, I57="Untethered"), Calculations!S48, IF(AND(H57=30, 'Design Tool'!I57="Tethered"), Calculations!T48, "")))))), "")</f>
        <v/>
      </c>
      <c r="U57" s="30"/>
    </row>
    <row r="58" spans="2:21" ht="15.75" thickBot="1" x14ac:dyDescent="0.3">
      <c r="B58" s="29"/>
      <c r="C58" s="69"/>
      <c r="D58" s="70"/>
      <c r="E58" s="71"/>
      <c r="F58" s="70"/>
      <c r="G58" s="70"/>
      <c r="H58" s="70"/>
      <c r="I58" s="70"/>
      <c r="J58" s="145"/>
      <c r="K58" s="72"/>
      <c r="L58" s="70"/>
      <c r="M58" s="70"/>
      <c r="N58" s="83" t="str" cm="1">
        <f t="array" ref="N58">IF(OR($L58=ClayNames), VLOOKUP($L58, Calculations!$D$24:$E$27,2, FALSE), "")</f>
        <v/>
      </c>
      <c r="O58" s="79" t="str" cm="1">
        <f t="array" ref="O58">IF(OR($L58 = SandNames), VLOOKUP($L58, Calculations!$B$24:$C$27, 2, FALSE), "")</f>
        <v/>
      </c>
      <c r="P58" s="78" t="str">
        <f>IFERROR(IF(C58= "", "", (IF(AND(G58&lt;&gt;"", H58&lt;&gt;"", I58&lt;&gt;"", L58&lt;&gt;""), Calculations!P49, ""))), "")</f>
        <v/>
      </c>
      <c r="Q58" s="84" t="str">
        <f>IFERROR(IF(C58="", "", (IF(AND(G58&gt;200, H58&lt;&gt;"", I58&lt;&gt;"", L58&lt;&gt;""), "Special Design Needed", IF(I58="Untethered", Calculations!Q49, IF('Design Tool'!I58="Tethered", Calculations!R49, ""))))), "")</f>
        <v/>
      </c>
      <c r="R58" s="82" t="str">
        <f t="shared" si="1"/>
        <v/>
      </c>
      <c r="S58" s="77" t="str">
        <f>IFERROR(IF(C58="", "", (IF(AND(Calculations!K49="F", H58=30, G58&lt;&gt;"", I58&lt;&gt;"", L58&lt;&gt;""), "Special Design Needed", IF(AND(H58=30, H58&lt;&gt;"", I58&lt;&gt;"", L58&lt;&gt;""),IF(Calculations!N49="B","48","ERROR"), IF('Design Tool'!H58&lt;&gt;30, "", ""))))), "")</f>
        <v/>
      </c>
      <c r="T58" s="79" t="str">
        <f>IFERROR(IF(C58="", "", (IF(H58&lt;&gt;30, "", IF(AND(G58&gt;200, H58&lt;&gt;"", I58&lt;&gt;"", L58&lt;&gt;""), "Special Design Needed", IF(AND(H58=30, I58="Untethered"), Calculations!S49, IF(AND(H58=30, 'Design Tool'!I58="Tethered"), Calculations!T49, "")))))), "")</f>
        <v/>
      </c>
      <c r="U58" s="30"/>
    </row>
    <row r="59" spans="2:21" ht="15.75" thickBot="1" x14ac:dyDescent="0.3">
      <c r="B59" s="29"/>
      <c r="C59" s="69"/>
      <c r="D59" s="70"/>
      <c r="E59" s="71"/>
      <c r="F59" s="70"/>
      <c r="G59" s="70"/>
      <c r="H59" s="70"/>
      <c r="I59" s="70"/>
      <c r="J59" s="145"/>
      <c r="K59" s="72"/>
      <c r="L59" s="70"/>
      <c r="M59" s="70"/>
      <c r="N59" s="83" t="str" cm="1">
        <f t="array" ref="N59">IF(OR($L59=ClayNames), VLOOKUP($L59, Calculations!$D$24:$E$27,2, FALSE), "")</f>
        <v/>
      </c>
      <c r="O59" s="79" t="str" cm="1">
        <f t="array" ref="O59">IF(OR($L59 = SandNames), VLOOKUP($L59, Calculations!$B$24:$C$27, 2, FALSE), "")</f>
        <v/>
      </c>
      <c r="P59" s="78" t="str">
        <f>IFERROR(IF(C59= "", "", (IF(AND(G59&lt;&gt;"", H59&lt;&gt;"", I59&lt;&gt;"", L59&lt;&gt;""), Calculations!P50, ""))), "")</f>
        <v/>
      </c>
      <c r="Q59" s="84" t="str">
        <f>IFERROR(IF(C59="", "", (IF(AND(G59&gt;200, H59&lt;&gt;"", I59&lt;&gt;"", L59&lt;&gt;""), "Special Design Needed", IF(I59="Untethered", Calculations!Q50, IF('Design Tool'!I59="Tethered", Calculations!R50, ""))))), "")</f>
        <v/>
      </c>
      <c r="R59" s="82" t="str">
        <f t="shared" si="1"/>
        <v/>
      </c>
      <c r="S59" s="77" t="str">
        <f>IFERROR(IF(C59="", "", (IF(AND(Calculations!K50="F", H59=30, G59&lt;&gt;"", I59&lt;&gt;"", L59&lt;&gt;""), "Special Design Needed", IF(AND(H59=30, H59&lt;&gt;"", I59&lt;&gt;"", L59&lt;&gt;""),IF(Calculations!N50="B","48","ERROR"), IF('Design Tool'!H59&lt;&gt;30, "", ""))))), "")</f>
        <v/>
      </c>
      <c r="T59" s="79" t="str">
        <f>IFERROR(IF(C59="", "", (IF(H59&lt;&gt;30, "", IF(AND(G59&gt;200, H59&lt;&gt;"", I59&lt;&gt;"", L59&lt;&gt;""), "Special Design Needed", IF(AND(H59=30, I59="Untethered"), Calculations!S50, IF(AND(H59=30, 'Design Tool'!I59="Tethered"), Calculations!T50, "")))))), "")</f>
        <v/>
      </c>
      <c r="U59" s="30"/>
    </row>
    <row r="60" spans="2:21" ht="15.75" thickBot="1" x14ac:dyDescent="0.3">
      <c r="B60" s="29"/>
      <c r="C60" s="69"/>
      <c r="D60" s="70"/>
      <c r="E60" s="71"/>
      <c r="F60" s="70"/>
      <c r="G60" s="70"/>
      <c r="H60" s="70"/>
      <c r="I60" s="70"/>
      <c r="J60" s="145"/>
      <c r="K60" s="72"/>
      <c r="L60" s="70"/>
      <c r="M60" s="70"/>
      <c r="N60" s="83" t="str" cm="1">
        <f t="array" ref="N60">IF(OR($L60=ClayNames), VLOOKUP($L60, Calculations!$D$24:$E$27,2, FALSE), "")</f>
        <v/>
      </c>
      <c r="O60" s="79" t="str" cm="1">
        <f t="array" ref="O60">IF(OR($L60 = SandNames), VLOOKUP($L60, Calculations!$B$24:$C$27, 2, FALSE), "")</f>
        <v/>
      </c>
      <c r="P60" s="78" t="str">
        <f>IFERROR(IF(C60= "", "", (IF(AND(G60&lt;&gt;"", H60&lt;&gt;"", I60&lt;&gt;"", L60&lt;&gt;""), Calculations!P51, ""))), "")</f>
        <v/>
      </c>
      <c r="Q60" s="84" t="str">
        <f>IFERROR(IF(C60="", "", (IF(AND(G60&gt;200, H60&lt;&gt;"", I60&lt;&gt;"", L60&lt;&gt;""), "Special Design Needed", IF(I60="Untethered", Calculations!Q51, IF('Design Tool'!I60="Tethered", Calculations!R51, ""))))), "")</f>
        <v/>
      </c>
      <c r="R60" s="82" t="str">
        <f t="shared" si="1"/>
        <v/>
      </c>
      <c r="S60" s="77" t="str">
        <f>IFERROR(IF(C60="", "", (IF(AND(Calculations!K51="F", H60=30, G60&lt;&gt;"", I60&lt;&gt;"", L60&lt;&gt;""), "Special Design Needed", IF(AND(H60=30, H60&lt;&gt;"", I60&lt;&gt;"", L60&lt;&gt;""),IF(Calculations!N51="B","48","ERROR"), IF('Design Tool'!H60&lt;&gt;30, "", ""))))), "")</f>
        <v/>
      </c>
      <c r="T60" s="79" t="str">
        <f>IFERROR(IF(C60="", "", (IF(H60&lt;&gt;30, "", IF(AND(G60&gt;200, H60&lt;&gt;"", I60&lt;&gt;"", L60&lt;&gt;""), "Special Design Needed", IF(AND(H60=30, I60="Untethered"), Calculations!S51, IF(AND(H60=30, 'Design Tool'!I60="Tethered"), Calculations!T51, "")))))), "")</f>
        <v/>
      </c>
      <c r="U60" s="30"/>
    </row>
    <row r="61" spans="2:21" ht="15.75" thickBot="1" x14ac:dyDescent="0.3">
      <c r="B61" s="29"/>
      <c r="C61" s="69"/>
      <c r="D61" s="70"/>
      <c r="E61" s="71"/>
      <c r="F61" s="70"/>
      <c r="G61" s="70"/>
      <c r="H61" s="70"/>
      <c r="I61" s="70"/>
      <c r="J61" s="145"/>
      <c r="K61" s="72"/>
      <c r="L61" s="70"/>
      <c r="M61" s="70"/>
      <c r="N61" s="83" t="str" cm="1">
        <f t="array" ref="N61">IF(OR($L61=ClayNames), VLOOKUP($L61, Calculations!$D$24:$E$27,2, FALSE), "")</f>
        <v/>
      </c>
      <c r="O61" s="79" t="str" cm="1">
        <f t="array" ref="O61">IF(OR($L61 = SandNames), VLOOKUP($L61, Calculations!$B$24:$C$27, 2, FALSE), "")</f>
        <v/>
      </c>
      <c r="P61" s="78" t="str">
        <f>IFERROR(IF(C61= "", "", (IF(AND(G61&lt;&gt;"", H61&lt;&gt;"", I61&lt;&gt;"", L61&lt;&gt;""), Calculations!P52, ""))), "")</f>
        <v/>
      </c>
      <c r="Q61" s="84" t="str">
        <f>IFERROR(IF(C61="", "", (IF(AND(G61&gt;200, H61&lt;&gt;"", I61&lt;&gt;"", L61&lt;&gt;""), "Special Design Needed", IF(I61="Untethered", Calculations!Q52, IF('Design Tool'!I61="Tethered", Calculations!R52, ""))))), "")</f>
        <v/>
      </c>
      <c r="R61" s="82" t="str">
        <f t="shared" si="1"/>
        <v/>
      </c>
      <c r="S61" s="77" t="str">
        <f>IFERROR(IF(C61="", "", (IF(AND(Calculations!K52="F", H61=30, G61&lt;&gt;"", I61&lt;&gt;"", L61&lt;&gt;""), "Special Design Needed", IF(AND(H61=30, H61&lt;&gt;"", I61&lt;&gt;"", L61&lt;&gt;""),IF(Calculations!N52="B","48","ERROR"), IF('Design Tool'!H61&lt;&gt;30, "", ""))))), "")</f>
        <v/>
      </c>
      <c r="T61" s="79" t="str">
        <f>IFERROR(IF(C61="", "", (IF(H61&lt;&gt;30, "", IF(AND(G61&gt;200, H61&lt;&gt;"", I61&lt;&gt;"", L61&lt;&gt;""), "Special Design Needed", IF(AND(H61=30, I61="Untethered"), Calculations!S52, IF(AND(H61=30, 'Design Tool'!I61="Tethered"), Calculations!T52, "")))))), "")</f>
        <v/>
      </c>
      <c r="U61" s="30"/>
    </row>
    <row r="62" spans="2:21" ht="15.75" thickBot="1" x14ac:dyDescent="0.3">
      <c r="B62" s="29"/>
      <c r="C62" s="69"/>
      <c r="D62" s="70"/>
      <c r="E62" s="71"/>
      <c r="F62" s="70"/>
      <c r="G62" s="70"/>
      <c r="H62" s="70"/>
      <c r="I62" s="70"/>
      <c r="J62" s="145"/>
      <c r="K62" s="72"/>
      <c r="L62" s="70"/>
      <c r="M62" s="70"/>
      <c r="N62" s="83" t="str" cm="1">
        <f t="array" ref="N62">IF(OR($L62=ClayNames), VLOOKUP($L62, Calculations!$D$24:$E$27,2, FALSE), "")</f>
        <v/>
      </c>
      <c r="O62" s="79" t="str" cm="1">
        <f t="array" ref="O62">IF(OR($L62 = SandNames), VLOOKUP($L62, Calculations!$B$24:$C$27, 2, FALSE), "")</f>
        <v/>
      </c>
      <c r="P62" s="78" t="str">
        <f>IFERROR(IF(C62= "", "", (IF(AND(G62&lt;&gt;"", H62&lt;&gt;"", I62&lt;&gt;"", L62&lt;&gt;""), Calculations!P53, ""))), "")</f>
        <v/>
      </c>
      <c r="Q62" s="84" t="str">
        <f>IFERROR(IF(C62="", "", (IF(AND(G62&gt;200, H62&lt;&gt;"", I62&lt;&gt;"", L62&lt;&gt;""), "Special Design Needed", IF(I62="Untethered", Calculations!Q53, IF('Design Tool'!I62="Tethered", Calculations!R53, ""))))), "")</f>
        <v/>
      </c>
      <c r="R62" s="82" t="str">
        <f t="shared" si="1"/>
        <v/>
      </c>
      <c r="S62" s="77" t="str">
        <f>IFERROR(IF(C62="", "", (IF(AND(Calculations!K53="F", H62=30, G62&lt;&gt;"", I62&lt;&gt;"", L62&lt;&gt;""), "Special Design Needed", IF(AND(H62=30, H62&lt;&gt;"", I62&lt;&gt;"", L62&lt;&gt;""),IF(Calculations!N53="B","48","ERROR"), IF('Design Tool'!H62&lt;&gt;30, "", ""))))), "")</f>
        <v/>
      </c>
      <c r="T62" s="79" t="str">
        <f>IFERROR(IF(C62="", "", (IF(H62&lt;&gt;30, "", IF(AND(G62&gt;200, H62&lt;&gt;"", I62&lt;&gt;"", L62&lt;&gt;""), "Special Design Needed", IF(AND(H62=30, I62="Untethered"), Calculations!S53, IF(AND(H62=30, 'Design Tool'!I62="Tethered"), Calculations!T53, "")))))), "")</f>
        <v/>
      </c>
      <c r="U62" s="30"/>
    </row>
    <row r="63" spans="2:21" ht="15.75" thickBot="1" x14ac:dyDescent="0.3">
      <c r="B63" s="29"/>
      <c r="C63" s="69"/>
      <c r="D63" s="70"/>
      <c r="E63" s="71"/>
      <c r="F63" s="70"/>
      <c r="G63" s="70"/>
      <c r="H63" s="70"/>
      <c r="I63" s="70"/>
      <c r="J63" s="145"/>
      <c r="K63" s="72"/>
      <c r="L63" s="70"/>
      <c r="M63" s="70"/>
      <c r="N63" s="83" t="str" cm="1">
        <f t="array" ref="N63">IF(OR($L63=ClayNames), VLOOKUP($L63, Calculations!$D$24:$E$27,2, FALSE), "")</f>
        <v/>
      </c>
      <c r="O63" s="79" t="str" cm="1">
        <f t="array" ref="O63">IF(OR($L63 = SandNames), VLOOKUP($L63, Calculations!$B$24:$C$27, 2, FALSE), "")</f>
        <v/>
      </c>
      <c r="P63" s="78" t="str">
        <f>IFERROR(IF(C63= "", "", (IF(AND(G63&lt;&gt;"", H63&lt;&gt;"", I63&lt;&gt;"", L63&lt;&gt;""), Calculations!P54, ""))), "")</f>
        <v/>
      </c>
      <c r="Q63" s="84" t="str">
        <f>IFERROR(IF(C63="", "", (IF(AND(G63&gt;200, H63&lt;&gt;"", I63&lt;&gt;"", L63&lt;&gt;""), "Special Design Needed", IF(I63="Untethered", Calculations!Q54, IF('Design Tool'!I63="Tethered", Calculations!R54, ""))))), "")</f>
        <v/>
      </c>
      <c r="R63" s="82" t="str">
        <f t="shared" si="1"/>
        <v/>
      </c>
      <c r="S63" s="77" t="str">
        <f>IFERROR(IF(C63="", "", (IF(AND(Calculations!K54="F", H63=30, G63&lt;&gt;"", I63&lt;&gt;"", L63&lt;&gt;""), "Special Design Needed", IF(AND(H63=30, H63&lt;&gt;"", I63&lt;&gt;"", L63&lt;&gt;""),IF(Calculations!N54="B","48","ERROR"), IF('Design Tool'!H63&lt;&gt;30, "", ""))))), "")</f>
        <v/>
      </c>
      <c r="T63" s="79" t="str">
        <f>IFERROR(IF(C63="", "", (IF(H63&lt;&gt;30, "", IF(AND(G63&gt;200, H63&lt;&gt;"", I63&lt;&gt;"", L63&lt;&gt;""), "Special Design Needed", IF(AND(H63=30, I63="Untethered"), Calculations!S54, IF(AND(H63=30, 'Design Tool'!I63="Tethered"), Calculations!T54, "")))))), "")</f>
        <v/>
      </c>
      <c r="U63" s="30"/>
    </row>
    <row r="64" spans="2:21" ht="15.75" thickBot="1" x14ac:dyDescent="0.3">
      <c r="B64" s="29"/>
      <c r="C64" s="69"/>
      <c r="D64" s="70"/>
      <c r="E64" s="71"/>
      <c r="F64" s="70"/>
      <c r="G64" s="70"/>
      <c r="H64" s="70"/>
      <c r="I64" s="70"/>
      <c r="J64" s="145"/>
      <c r="K64" s="72"/>
      <c r="L64" s="70"/>
      <c r="M64" s="70"/>
      <c r="N64" s="83" t="str" cm="1">
        <f t="array" ref="N64">IF(OR($L64=ClayNames), VLOOKUP($L64, Calculations!$D$24:$E$27,2, FALSE), "")</f>
        <v/>
      </c>
      <c r="O64" s="79" t="str" cm="1">
        <f t="array" ref="O64">IF(OR($L64 = SandNames), VLOOKUP($L64, Calculations!$B$24:$C$27, 2, FALSE), "")</f>
        <v/>
      </c>
      <c r="P64" s="78" t="str">
        <f>IFERROR(IF(C64= "", "", (IF(AND(G64&lt;&gt;"", H64&lt;&gt;"", I64&lt;&gt;"", L64&lt;&gt;""), Calculations!P55, ""))), "")</f>
        <v/>
      </c>
      <c r="Q64" s="84" t="str">
        <f>IFERROR(IF(C64="", "", (IF(AND(G64&gt;200, H64&lt;&gt;"", I64&lt;&gt;"", L64&lt;&gt;""), "Special Design Needed", IF(I64="Untethered", Calculations!Q55, IF('Design Tool'!I64="Tethered", Calculations!R55, ""))))), "")</f>
        <v/>
      </c>
      <c r="R64" s="82" t="str">
        <f t="shared" si="1"/>
        <v/>
      </c>
      <c r="S64" s="77" t="str">
        <f>IFERROR(IF(C64="", "", (IF(AND(Calculations!K55="F", H64=30, G64&lt;&gt;"", I64&lt;&gt;"", L64&lt;&gt;""), "Special Design Needed", IF(AND(H64=30, H64&lt;&gt;"", I64&lt;&gt;"", L64&lt;&gt;""),IF(Calculations!N55="B","48","ERROR"), IF('Design Tool'!H64&lt;&gt;30, "", ""))))), "")</f>
        <v/>
      </c>
      <c r="T64" s="79" t="str">
        <f>IFERROR(IF(C64="", "", (IF(H64&lt;&gt;30, "", IF(AND(G64&gt;200, H64&lt;&gt;"", I64&lt;&gt;"", L64&lt;&gt;""), "Special Design Needed", IF(AND(H64=30, I64="Untethered"), Calculations!S55, IF(AND(H64=30, 'Design Tool'!I64="Tethered"), Calculations!T55, "")))))), "")</f>
        <v/>
      </c>
      <c r="U64" s="30"/>
    </row>
    <row r="65" spans="2:21" ht="15.75" thickBot="1" x14ac:dyDescent="0.3">
      <c r="B65" s="29"/>
      <c r="C65" s="69"/>
      <c r="D65" s="70"/>
      <c r="E65" s="71"/>
      <c r="F65" s="70"/>
      <c r="G65" s="70"/>
      <c r="H65" s="70"/>
      <c r="I65" s="70"/>
      <c r="J65" s="145"/>
      <c r="K65" s="72"/>
      <c r="L65" s="70"/>
      <c r="M65" s="70"/>
      <c r="N65" s="83" t="str" cm="1">
        <f t="array" ref="N65">IF(OR($L65=ClayNames), VLOOKUP($L65, Calculations!$D$24:$E$27,2, FALSE), "")</f>
        <v/>
      </c>
      <c r="O65" s="79" t="str" cm="1">
        <f t="array" ref="O65">IF(OR($L65 = SandNames), VLOOKUP($L65, Calculations!$B$24:$C$27, 2, FALSE), "")</f>
        <v/>
      </c>
      <c r="P65" s="78" t="str">
        <f>IFERROR(IF(C65= "", "", (IF(AND(G65&lt;&gt;"", H65&lt;&gt;"", I65&lt;&gt;"", L65&lt;&gt;""), Calculations!P56, ""))), "")</f>
        <v/>
      </c>
      <c r="Q65" s="84" t="str">
        <f>IFERROR(IF(C65="", "", (IF(AND(G65&gt;200, H65&lt;&gt;"", I65&lt;&gt;"", L65&lt;&gt;""), "Special Design Needed", IF(I65="Untethered", Calculations!Q56, IF('Design Tool'!I65="Tethered", Calculations!R56, ""))))), "")</f>
        <v/>
      </c>
      <c r="R65" s="82" t="str">
        <f t="shared" si="1"/>
        <v/>
      </c>
      <c r="S65" s="77" t="str">
        <f>IFERROR(IF(C65="", "", (IF(AND(Calculations!K56="F", H65=30, G65&lt;&gt;"", I65&lt;&gt;"", L65&lt;&gt;""), "Special Design Needed", IF(AND(H65=30, H65&lt;&gt;"", I65&lt;&gt;"", L65&lt;&gt;""),IF(Calculations!N56="B","48","ERROR"), IF('Design Tool'!H65&lt;&gt;30, "", ""))))), "")</f>
        <v/>
      </c>
      <c r="T65" s="79" t="str">
        <f>IFERROR(IF(C65="", "", (IF(H65&lt;&gt;30, "", IF(AND(G65&gt;200, H65&lt;&gt;"", I65&lt;&gt;"", L65&lt;&gt;""), "Special Design Needed", IF(AND(H65=30, I65="Untethered"), Calculations!S56, IF(AND(H65=30, 'Design Tool'!I65="Tethered"), Calculations!T56, "")))))), "")</f>
        <v/>
      </c>
      <c r="U65" s="30"/>
    </row>
    <row r="66" spans="2:21" ht="15.75" thickBot="1" x14ac:dyDescent="0.3">
      <c r="B66" s="29"/>
      <c r="C66" s="69"/>
      <c r="D66" s="70"/>
      <c r="E66" s="71"/>
      <c r="F66" s="70"/>
      <c r="G66" s="70"/>
      <c r="H66" s="70"/>
      <c r="I66" s="70"/>
      <c r="J66" s="145"/>
      <c r="K66" s="72"/>
      <c r="L66" s="70"/>
      <c r="M66" s="70"/>
      <c r="N66" s="83" t="str" cm="1">
        <f t="array" ref="N66">IF(OR($L66=ClayNames), VLOOKUP($L66, Calculations!$D$24:$E$27,2, FALSE), "")</f>
        <v/>
      </c>
      <c r="O66" s="79" t="str" cm="1">
        <f t="array" ref="O66">IF(OR($L66 = SandNames), VLOOKUP($L66, Calculations!$B$24:$C$27, 2, FALSE), "")</f>
        <v/>
      </c>
      <c r="P66" s="78" t="str">
        <f>IFERROR(IF(C66= "", "", (IF(AND(G66&lt;&gt;"", H66&lt;&gt;"", I66&lt;&gt;"", L66&lt;&gt;""), Calculations!P57, ""))), "")</f>
        <v/>
      </c>
      <c r="Q66" s="84" t="str">
        <f>IFERROR(IF(C66="", "", (IF(AND(G66&gt;200, H66&lt;&gt;"", I66&lt;&gt;"", L66&lt;&gt;""), "Special Design Needed", IF(I66="Untethered", Calculations!Q57, IF('Design Tool'!I66="Tethered", Calculations!R57, ""))))), "")</f>
        <v/>
      </c>
      <c r="R66" s="82" t="str">
        <f t="shared" si="1"/>
        <v/>
      </c>
      <c r="S66" s="77" t="str">
        <f>IFERROR(IF(C66="", "", (IF(AND(Calculations!K57="F", H66=30, G66&lt;&gt;"", I66&lt;&gt;"", L66&lt;&gt;""), "Special Design Needed", IF(AND(H66=30, H66&lt;&gt;"", I66&lt;&gt;"", L66&lt;&gt;""),IF(Calculations!N57="B","48","ERROR"), IF('Design Tool'!H66&lt;&gt;30, "", ""))))), "")</f>
        <v/>
      </c>
      <c r="T66" s="79" t="str">
        <f>IFERROR(IF(C66="", "", (IF(H66&lt;&gt;30, "", IF(AND(G66&gt;200, H66&lt;&gt;"", I66&lt;&gt;"", L66&lt;&gt;""), "Special Design Needed", IF(AND(H66=30, I66="Untethered"), Calculations!S57, IF(AND(H66=30, 'Design Tool'!I66="Tethered"), Calculations!T57, "")))))), "")</f>
        <v/>
      </c>
      <c r="U66" s="30"/>
    </row>
    <row r="67" spans="2:21" ht="15.75" thickBot="1" x14ac:dyDescent="0.3">
      <c r="B67" s="29"/>
      <c r="C67" s="69"/>
      <c r="D67" s="70"/>
      <c r="E67" s="71"/>
      <c r="F67" s="70"/>
      <c r="G67" s="70"/>
      <c r="H67" s="70"/>
      <c r="I67" s="70"/>
      <c r="J67" s="145"/>
      <c r="K67" s="72"/>
      <c r="L67" s="70"/>
      <c r="M67" s="70"/>
      <c r="N67" s="83" t="str" cm="1">
        <f t="array" ref="N67">IF(OR($L67=ClayNames), VLOOKUP($L67, Calculations!$D$24:$E$27,2, FALSE), "")</f>
        <v/>
      </c>
      <c r="O67" s="79" t="str" cm="1">
        <f t="array" ref="O67">IF(OR($L67 = SandNames), VLOOKUP($L67, Calculations!$B$24:$C$27, 2, FALSE), "")</f>
        <v/>
      </c>
      <c r="P67" s="78" t="str">
        <f>IFERROR(IF(C67= "", "", (IF(AND(G67&lt;&gt;"", H67&lt;&gt;"", I67&lt;&gt;"", L67&lt;&gt;""), Calculations!P58, ""))), "")</f>
        <v/>
      </c>
      <c r="Q67" s="84" t="str">
        <f>IFERROR(IF(C67="", "", (IF(AND(G67&gt;200, H67&lt;&gt;"", I67&lt;&gt;"", L67&lt;&gt;""), "Special Design Needed", IF(I67="Untethered", Calculations!Q58, IF('Design Tool'!I67="Tethered", Calculations!R58, ""))))), "")</f>
        <v/>
      </c>
      <c r="R67" s="82" t="str">
        <f t="shared" si="1"/>
        <v/>
      </c>
      <c r="S67" s="77" t="str">
        <f>IFERROR(IF(C67="", "", (IF(AND(Calculations!K58="F", H67=30, G67&lt;&gt;"", I67&lt;&gt;"", L67&lt;&gt;""), "Special Design Needed", IF(AND(H67=30, H67&lt;&gt;"", I67&lt;&gt;"", L67&lt;&gt;""),IF(Calculations!N58="B","48","ERROR"), IF('Design Tool'!H67&lt;&gt;30, "", ""))))), "")</f>
        <v/>
      </c>
      <c r="T67" s="79" t="str">
        <f>IFERROR(IF(C67="", "", (IF(H67&lt;&gt;30, "", IF(AND(G67&gt;200, H67&lt;&gt;"", I67&lt;&gt;"", L67&lt;&gt;""), "Special Design Needed", IF(AND(H67=30, I67="Untethered"), Calculations!S58, IF(AND(H67=30, 'Design Tool'!I67="Tethered"), Calculations!T58, "")))))), "")</f>
        <v/>
      </c>
      <c r="U67" s="30"/>
    </row>
    <row r="68" spans="2:21" ht="15.75" thickBot="1" x14ac:dyDescent="0.3">
      <c r="B68" s="29"/>
      <c r="C68" s="69"/>
      <c r="D68" s="70"/>
      <c r="E68" s="71"/>
      <c r="F68" s="70"/>
      <c r="G68" s="70"/>
      <c r="H68" s="70"/>
      <c r="I68" s="70"/>
      <c r="J68" s="145"/>
      <c r="K68" s="72"/>
      <c r="L68" s="70"/>
      <c r="M68" s="70"/>
      <c r="N68" s="83" t="str" cm="1">
        <f t="array" ref="N68">IF(OR($L68=ClayNames), VLOOKUP($L68, Calculations!$D$24:$E$27,2, FALSE), "")</f>
        <v/>
      </c>
      <c r="O68" s="79" t="str" cm="1">
        <f t="array" ref="O68">IF(OR($L68 = SandNames), VLOOKUP($L68, Calculations!$B$24:$C$27, 2, FALSE), "")</f>
        <v/>
      </c>
      <c r="P68" s="78" t="str">
        <f>IFERROR(IF(C68= "", "", (IF(AND(G68&lt;&gt;"", H68&lt;&gt;"", I68&lt;&gt;"", L68&lt;&gt;""), Calculations!P59, ""))), "")</f>
        <v/>
      </c>
      <c r="Q68" s="84" t="str">
        <f>IFERROR(IF(C68="", "", (IF(AND(G68&gt;200, H68&lt;&gt;"", I68&lt;&gt;"", L68&lt;&gt;""), "Special Design Needed", IF(I68="Untethered", Calculations!Q59, IF('Design Tool'!I68="Tethered", Calculations!R59, ""))))), "")</f>
        <v/>
      </c>
      <c r="R68" s="82" t="str">
        <f t="shared" si="1"/>
        <v/>
      </c>
      <c r="S68" s="77" t="str">
        <f>IFERROR(IF(C68="", "", (IF(AND(Calculations!K59="F", H68=30, G68&lt;&gt;"", I68&lt;&gt;"", L68&lt;&gt;""), "Special Design Needed", IF(AND(H68=30, H68&lt;&gt;"", I68&lt;&gt;"", L68&lt;&gt;""),IF(Calculations!N59="B","48","ERROR"), IF('Design Tool'!H68&lt;&gt;30, "", ""))))), "")</f>
        <v/>
      </c>
      <c r="T68" s="79" t="str">
        <f>IFERROR(IF(C68="", "", (IF(H68&lt;&gt;30, "", IF(AND(G68&gt;200, H68&lt;&gt;"", I68&lt;&gt;"", L68&lt;&gt;""), "Special Design Needed", IF(AND(H68=30, I68="Untethered"), Calculations!S59, IF(AND(H68=30, 'Design Tool'!I68="Tethered"), Calculations!T59, "")))))), "")</f>
        <v/>
      </c>
      <c r="U68" s="30"/>
    </row>
    <row r="69" spans="2:21" ht="15.75" thickBot="1" x14ac:dyDescent="0.3">
      <c r="B69" s="29"/>
      <c r="C69" s="69"/>
      <c r="D69" s="70"/>
      <c r="E69" s="71"/>
      <c r="F69" s="70"/>
      <c r="G69" s="70"/>
      <c r="H69" s="70"/>
      <c r="I69" s="70"/>
      <c r="J69" s="145"/>
      <c r="K69" s="72"/>
      <c r="L69" s="70"/>
      <c r="M69" s="70"/>
      <c r="N69" s="83" t="str" cm="1">
        <f t="array" ref="N69">IF(OR($L69=ClayNames), VLOOKUP($L69, Calculations!$D$24:$E$27,2, FALSE), "")</f>
        <v/>
      </c>
      <c r="O69" s="79" t="str" cm="1">
        <f t="array" ref="O69">IF(OR($L69 = SandNames), VLOOKUP($L69, Calculations!$B$24:$C$27, 2, FALSE), "")</f>
        <v/>
      </c>
      <c r="P69" s="78" t="str">
        <f>IFERROR(IF(C69= "", "", (IF(AND(G69&lt;&gt;"", H69&lt;&gt;"", I69&lt;&gt;"", L69&lt;&gt;""), Calculations!P60, ""))), "")</f>
        <v/>
      </c>
      <c r="Q69" s="84" t="str">
        <f>IFERROR(IF(C69="", "", (IF(AND(G69&gt;200, H69&lt;&gt;"", I69&lt;&gt;"", L69&lt;&gt;""), "Special Design Needed", IF(I69="Untethered", Calculations!Q60, IF('Design Tool'!I69="Tethered", Calculations!R60, ""))))), "")</f>
        <v/>
      </c>
      <c r="R69" s="82" t="str">
        <f t="shared" si="1"/>
        <v/>
      </c>
      <c r="S69" s="77" t="str">
        <f>IFERROR(IF(C69="", "", (IF(AND(Calculations!K60="F", H69=30, G69&lt;&gt;"", I69&lt;&gt;"", L69&lt;&gt;""), "Special Design Needed", IF(AND(H69=30, H69&lt;&gt;"", I69&lt;&gt;"", L69&lt;&gt;""),IF(Calculations!N60="B","48","ERROR"), IF('Design Tool'!H69&lt;&gt;30, "", ""))))), "")</f>
        <v/>
      </c>
      <c r="T69" s="79" t="str">
        <f>IFERROR(IF(C69="", "", (IF(H69&lt;&gt;30, "", IF(AND(G69&gt;200, H69&lt;&gt;"", I69&lt;&gt;"", L69&lt;&gt;""), "Special Design Needed", IF(AND(H69=30, I69="Untethered"), Calculations!S60, IF(AND(H69=30, 'Design Tool'!I69="Tethered"), Calculations!T60, "")))))), "")</f>
        <v/>
      </c>
      <c r="U69" s="30"/>
    </row>
    <row r="70" spans="2:21" ht="15.75" thickBot="1" x14ac:dyDescent="0.3">
      <c r="B70" s="29"/>
      <c r="C70" s="69"/>
      <c r="D70" s="70"/>
      <c r="E70" s="71"/>
      <c r="F70" s="70"/>
      <c r="G70" s="70"/>
      <c r="H70" s="70"/>
      <c r="I70" s="70"/>
      <c r="J70" s="145"/>
      <c r="K70" s="72"/>
      <c r="L70" s="70"/>
      <c r="M70" s="70"/>
      <c r="N70" s="83" t="str" cm="1">
        <f t="array" ref="N70">IF(OR($L70=ClayNames), VLOOKUP($L70, Calculations!$D$24:$E$27,2, FALSE), "")</f>
        <v/>
      </c>
      <c r="O70" s="79" t="str" cm="1">
        <f t="array" ref="O70">IF(OR($L70 = SandNames), VLOOKUP($L70, Calculations!$B$24:$C$27, 2, FALSE), "")</f>
        <v/>
      </c>
      <c r="P70" s="78" t="str">
        <f>IFERROR(IF(C70= "", "", (IF(AND(G70&lt;&gt;"", H70&lt;&gt;"", I70&lt;&gt;"", L70&lt;&gt;""), Calculations!P61, ""))), "")</f>
        <v/>
      </c>
      <c r="Q70" s="84" t="str">
        <f>IFERROR(IF(C70="", "", (IF(AND(G70&gt;200, H70&lt;&gt;"", I70&lt;&gt;"", L70&lt;&gt;""), "Special Design Needed", IF(I70="Untethered", Calculations!Q61, IF('Design Tool'!I70="Tethered", Calculations!R61, ""))))), "")</f>
        <v/>
      </c>
      <c r="R70" s="82" t="str">
        <f t="shared" si="1"/>
        <v/>
      </c>
      <c r="S70" s="77" t="str">
        <f>IFERROR(IF(C70="", "", (IF(AND(Calculations!K61="F", H70=30, G70&lt;&gt;"", I70&lt;&gt;"", L70&lt;&gt;""), "Special Design Needed", IF(AND(H70=30, H70&lt;&gt;"", I70&lt;&gt;"", L70&lt;&gt;""),IF(Calculations!N61="B","48","ERROR"), IF('Design Tool'!H70&lt;&gt;30, "", ""))))), "")</f>
        <v/>
      </c>
      <c r="T70" s="79" t="str">
        <f>IFERROR(IF(C70="", "", (IF(H70&lt;&gt;30, "", IF(AND(G70&gt;200, H70&lt;&gt;"", I70&lt;&gt;"", L70&lt;&gt;""), "Special Design Needed", IF(AND(H70=30, I70="Untethered"), Calculations!S61, IF(AND(H70=30, 'Design Tool'!I70="Tethered"), Calculations!T61, "")))))), "")</f>
        <v/>
      </c>
      <c r="U70" s="30"/>
    </row>
    <row r="71" spans="2:21" ht="15.75" thickBot="1" x14ac:dyDescent="0.3">
      <c r="B71" s="29"/>
      <c r="C71" s="69"/>
      <c r="D71" s="70"/>
      <c r="E71" s="71"/>
      <c r="F71" s="70"/>
      <c r="G71" s="70"/>
      <c r="H71" s="70"/>
      <c r="I71" s="70"/>
      <c r="J71" s="145"/>
      <c r="K71" s="72"/>
      <c r="L71" s="70"/>
      <c r="M71" s="70"/>
      <c r="N71" s="83" t="str" cm="1">
        <f t="array" ref="N71">IF(OR($L71=ClayNames), VLOOKUP($L71, Calculations!$D$24:$E$27,2, FALSE), "")</f>
        <v/>
      </c>
      <c r="O71" s="79" t="str" cm="1">
        <f t="array" ref="O71">IF(OR($L71 = SandNames), VLOOKUP($L71, Calculations!$B$24:$C$27, 2, FALSE), "")</f>
        <v/>
      </c>
      <c r="P71" s="78" t="str">
        <f>IFERROR(IF(C71= "", "", (IF(AND(G71&lt;&gt;"", H71&lt;&gt;"", I71&lt;&gt;"", L71&lt;&gt;""), Calculations!P62, ""))), "")</f>
        <v/>
      </c>
      <c r="Q71" s="84" t="str">
        <f>IFERROR(IF(C71="", "", (IF(AND(G71&gt;200, H71&lt;&gt;"", I71&lt;&gt;"", L71&lt;&gt;""), "Special Design Needed", IF(I71="Untethered", Calculations!Q62, IF('Design Tool'!I71="Tethered", Calculations!R62, ""))))), "")</f>
        <v/>
      </c>
      <c r="R71" s="82" t="str">
        <f t="shared" si="1"/>
        <v/>
      </c>
      <c r="S71" s="77" t="str">
        <f>IFERROR(IF(C71="", "", (IF(AND(Calculations!K62="F", H71=30, G71&lt;&gt;"", I71&lt;&gt;"", L71&lt;&gt;""), "Special Design Needed", IF(AND(H71=30, H71&lt;&gt;"", I71&lt;&gt;"", L71&lt;&gt;""),IF(Calculations!N62="B","48","ERROR"), IF('Design Tool'!H71&lt;&gt;30, "", ""))))), "")</f>
        <v/>
      </c>
      <c r="T71" s="79" t="str">
        <f>IFERROR(IF(C71="", "", (IF(H71&lt;&gt;30, "", IF(AND(G71&gt;200, H71&lt;&gt;"", I71&lt;&gt;"", L71&lt;&gt;""), "Special Design Needed", IF(AND(H71=30, I71="Untethered"), Calculations!S62, IF(AND(H71=30, 'Design Tool'!I71="Tethered"), Calculations!T62, "")))))), "")</f>
        <v/>
      </c>
      <c r="U71" s="30"/>
    </row>
    <row r="72" spans="2:21" ht="15.75" thickBot="1" x14ac:dyDescent="0.3">
      <c r="B72" s="29"/>
      <c r="C72" s="69"/>
      <c r="D72" s="70"/>
      <c r="E72" s="71"/>
      <c r="F72" s="70"/>
      <c r="G72" s="70"/>
      <c r="H72" s="70"/>
      <c r="I72" s="70"/>
      <c r="J72" s="145"/>
      <c r="K72" s="72"/>
      <c r="L72" s="70"/>
      <c r="M72" s="70"/>
      <c r="N72" s="83" t="str" cm="1">
        <f t="array" ref="N72">IF(OR($L72=ClayNames), VLOOKUP($L72, Calculations!$D$24:$E$27,2, FALSE), "")</f>
        <v/>
      </c>
      <c r="O72" s="79" t="str" cm="1">
        <f t="array" ref="O72">IF(OR($L72 = SandNames), VLOOKUP($L72, Calculations!$B$24:$C$27, 2, FALSE), "")</f>
        <v/>
      </c>
      <c r="P72" s="78" t="str">
        <f>IFERROR(IF(C72= "", "", (IF(AND(G72&lt;&gt;"", H72&lt;&gt;"", I72&lt;&gt;"", L72&lt;&gt;""), Calculations!P63, ""))), "")</f>
        <v/>
      </c>
      <c r="Q72" s="84" t="str">
        <f>IFERROR(IF(C72="", "", (IF(AND(G72&gt;200, H72&lt;&gt;"", I72&lt;&gt;"", L72&lt;&gt;""), "Special Design Needed", IF(I72="Untethered", Calculations!Q63, IF('Design Tool'!I72="Tethered", Calculations!R63, ""))))), "")</f>
        <v/>
      </c>
      <c r="R72" s="82" t="str">
        <f t="shared" si="1"/>
        <v/>
      </c>
      <c r="S72" s="77" t="str">
        <f>IFERROR(IF(C72="", "", (IF(AND(Calculations!K63="F", H72=30, G72&lt;&gt;"", I72&lt;&gt;"", L72&lt;&gt;""), "Special Design Needed", IF(AND(H72=30, H72&lt;&gt;"", I72&lt;&gt;"", L72&lt;&gt;""),IF(Calculations!N63="B","48","ERROR"), IF('Design Tool'!H72&lt;&gt;30, "", ""))))), "")</f>
        <v/>
      </c>
      <c r="T72" s="79" t="str">
        <f>IFERROR(IF(C72="", "", (IF(H72&lt;&gt;30, "", IF(AND(G72&gt;200, H72&lt;&gt;"", I72&lt;&gt;"", L72&lt;&gt;""), "Special Design Needed", IF(AND(H72=30, I72="Untethered"), Calculations!S63, IF(AND(H72=30, 'Design Tool'!I72="Tethered"), Calculations!T63, "")))))), "")</f>
        <v/>
      </c>
      <c r="U72" s="30"/>
    </row>
    <row r="73" spans="2:21" ht="15.75" thickBot="1" x14ac:dyDescent="0.3">
      <c r="B73" s="29"/>
      <c r="C73" s="69"/>
      <c r="D73" s="70"/>
      <c r="E73" s="71"/>
      <c r="F73" s="70"/>
      <c r="G73" s="70"/>
      <c r="H73" s="70"/>
      <c r="I73" s="70"/>
      <c r="J73" s="145"/>
      <c r="K73" s="72"/>
      <c r="L73" s="70"/>
      <c r="M73" s="70"/>
      <c r="N73" s="83" t="str" cm="1">
        <f t="array" ref="N73">IF(OR($L73=ClayNames), VLOOKUP($L73, Calculations!$D$24:$E$27,2, FALSE), "")</f>
        <v/>
      </c>
      <c r="O73" s="79" t="str" cm="1">
        <f t="array" ref="O73">IF(OR($L73 = SandNames), VLOOKUP($L73, Calculations!$B$24:$C$27, 2, FALSE), "")</f>
        <v/>
      </c>
      <c r="P73" s="78" t="str">
        <f>IFERROR(IF(C73= "", "", (IF(AND(G73&lt;&gt;"", H73&lt;&gt;"", I73&lt;&gt;"", L73&lt;&gt;""), Calculations!P64, ""))), "")</f>
        <v/>
      </c>
      <c r="Q73" s="84" t="str">
        <f>IFERROR(IF(C73="", "", (IF(AND(G73&gt;200, H73&lt;&gt;"", I73&lt;&gt;"", L73&lt;&gt;""), "Special Design Needed", IF(I73="Untethered", Calculations!Q64, IF('Design Tool'!I73="Tethered", Calculations!R64, ""))))), "")</f>
        <v/>
      </c>
      <c r="R73" s="82" t="str">
        <f t="shared" si="1"/>
        <v/>
      </c>
      <c r="S73" s="77" t="str">
        <f>IFERROR(IF(C73="", "", (IF(AND(Calculations!K64="F", H73=30, G73&lt;&gt;"", I73&lt;&gt;"", L73&lt;&gt;""), "Special Design Needed", IF(AND(H73=30, H73&lt;&gt;"", I73&lt;&gt;"", L73&lt;&gt;""),IF(Calculations!N64="B","48","ERROR"), IF('Design Tool'!H73&lt;&gt;30, "", ""))))), "")</f>
        <v/>
      </c>
      <c r="T73" s="79" t="str">
        <f>IFERROR(IF(C73="", "", (IF(H73&lt;&gt;30, "", IF(AND(G73&gt;200, H73&lt;&gt;"", I73&lt;&gt;"", L73&lt;&gt;""), "Special Design Needed", IF(AND(H73=30, I73="Untethered"), Calculations!S64, IF(AND(H73=30, 'Design Tool'!I73="Tethered"), Calculations!T64, "")))))), "")</f>
        <v/>
      </c>
      <c r="U73" s="30"/>
    </row>
    <row r="74" spans="2:21" ht="15.75" thickBot="1" x14ac:dyDescent="0.3">
      <c r="B74" s="29"/>
      <c r="C74" s="69"/>
      <c r="D74" s="70"/>
      <c r="E74" s="71"/>
      <c r="F74" s="70"/>
      <c r="G74" s="70"/>
      <c r="H74" s="70"/>
      <c r="I74" s="70"/>
      <c r="J74" s="145"/>
      <c r="K74" s="72"/>
      <c r="L74" s="70"/>
      <c r="M74" s="70"/>
      <c r="N74" s="83" t="str" cm="1">
        <f t="array" ref="N74">IF(OR($L74=ClayNames), VLOOKUP($L74, Calculations!$D$24:$E$27,2, FALSE), "")</f>
        <v/>
      </c>
      <c r="O74" s="79" t="str" cm="1">
        <f t="array" ref="O74">IF(OR($L74 = SandNames), VLOOKUP($L74, Calculations!$B$24:$C$27, 2, FALSE), "")</f>
        <v/>
      </c>
      <c r="P74" s="78" t="str">
        <f>IFERROR(IF(C74= "", "", (IF(AND(G74&lt;&gt;"", H74&lt;&gt;"", I74&lt;&gt;"", L74&lt;&gt;""), Calculations!P65, ""))), "")</f>
        <v/>
      </c>
      <c r="Q74" s="84" t="str">
        <f>IFERROR(IF(C74="", "", (IF(AND(G74&gt;200, H74&lt;&gt;"", I74&lt;&gt;"", L74&lt;&gt;""), "Special Design Needed", IF(I74="Untethered", Calculations!Q65, IF('Design Tool'!I74="Tethered", Calculations!R65, ""))))), "")</f>
        <v/>
      </c>
      <c r="R74" s="82" t="str">
        <f t="shared" si="1"/>
        <v/>
      </c>
      <c r="S74" s="77" t="str">
        <f>IFERROR(IF(C74="", "", (IF(AND(Calculations!K65="F", H74=30, G74&lt;&gt;"", I74&lt;&gt;"", L74&lt;&gt;""), "Special Design Needed", IF(AND(H74=30, H74&lt;&gt;"", I74&lt;&gt;"", L74&lt;&gt;""),IF(Calculations!N65="B","48","ERROR"), IF('Design Tool'!H74&lt;&gt;30, "", ""))))), "")</f>
        <v/>
      </c>
      <c r="T74" s="79" t="str">
        <f>IFERROR(IF(C74="", "", (IF(H74&lt;&gt;30, "", IF(AND(G74&gt;200, H74&lt;&gt;"", I74&lt;&gt;"", L74&lt;&gt;""), "Special Design Needed", IF(AND(H74=30, I74="Untethered"), Calculations!S65, IF(AND(H74=30, 'Design Tool'!I74="Tethered"), Calculations!T65, "")))))), "")</f>
        <v/>
      </c>
      <c r="U74" s="30"/>
    </row>
    <row r="75" spans="2:21" ht="15.75" thickBot="1" x14ac:dyDescent="0.3">
      <c r="B75" s="29"/>
      <c r="C75" s="69"/>
      <c r="D75" s="70"/>
      <c r="E75" s="71"/>
      <c r="F75" s="70"/>
      <c r="G75" s="70"/>
      <c r="H75" s="70"/>
      <c r="I75" s="70"/>
      <c r="J75" s="145"/>
      <c r="K75" s="72"/>
      <c r="L75" s="70"/>
      <c r="M75" s="70"/>
      <c r="N75" s="83" t="str" cm="1">
        <f t="array" ref="N75">IF(OR($L75=ClayNames), VLOOKUP($L75, Calculations!$D$24:$E$27,2, FALSE), "")</f>
        <v/>
      </c>
      <c r="O75" s="79" t="str" cm="1">
        <f t="array" ref="O75">IF(OR($L75 = SandNames), VLOOKUP($L75, Calculations!$B$24:$C$27, 2, FALSE), "")</f>
        <v/>
      </c>
      <c r="P75" s="78" t="str">
        <f>IFERROR(IF(C75= "", "", (IF(AND(G75&lt;&gt;"", H75&lt;&gt;"", I75&lt;&gt;"", L75&lt;&gt;""), Calculations!P66, ""))), "")</f>
        <v/>
      </c>
      <c r="Q75" s="84" t="str">
        <f>IFERROR(IF(C75="", "", (IF(AND(G75&gt;200, H75&lt;&gt;"", I75&lt;&gt;"", L75&lt;&gt;""), "Special Design Needed", IF(I75="Untethered", Calculations!Q66, IF('Design Tool'!I75="Tethered", Calculations!R66, ""))))), "")</f>
        <v/>
      </c>
      <c r="R75" s="82" t="str">
        <f t="shared" si="1"/>
        <v/>
      </c>
      <c r="S75" s="77" t="str">
        <f>IFERROR(IF(C75="", "", (IF(AND(Calculations!K66="F", H75=30, G75&lt;&gt;"", I75&lt;&gt;"", L75&lt;&gt;""), "Special Design Needed", IF(AND(H75=30, H75&lt;&gt;"", I75&lt;&gt;"", L75&lt;&gt;""),IF(Calculations!N66="B","48","ERROR"), IF('Design Tool'!H75&lt;&gt;30, "", ""))))), "")</f>
        <v/>
      </c>
      <c r="T75" s="79" t="str">
        <f>IFERROR(IF(C75="", "", (IF(H75&lt;&gt;30, "", IF(AND(G75&gt;200, H75&lt;&gt;"", I75&lt;&gt;"", L75&lt;&gt;""), "Special Design Needed", IF(AND(H75=30, I75="Untethered"), Calculations!S66, IF(AND(H75=30, 'Design Tool'!I75="Tethered"), Calculations!T66, "")))))), "")</f>
        <v/>
      </c>
      <c r="U75" s="30"/>
    </row>
    <row r="76" spans="2:21" ht="15.75" thickBot="1" x14ac:dyDescent="0.3">
      <c r="B76" s="31"/>
      <c r="C76" s="85"/>
      <c r="D76" s="86"/>
      <c r="E76" s="87"/>
      <c r="F76" s="86"/>
      <c r="G76" s="86"/>
      <c r="H76" s="86"/>
      <c r="I76" s="86"/>
      <c r="J76" s="151"/>
      <c r="K76" s="88"/>
      <c r="L76" s="86"/>
      <c r="M76" s="86"/>
      <c r="N76" s="93" t="str" cm="1">
        <f t="array" ref="N76">IF(OR($L76=ClayNames), VLOOKUP($L76, Calculations!$D$24:$E$27,2, FALSE), "")</f>
        <v/>
      </c>
      <c r="O76" s="90" t="str" cm="1">
        <f t="array" ref="O76">IF(OR($L76 = SandNames), VLOOKUP($L76, Calculations!$B$24:$C$27, 2, FALSE), "")</f>
        <v/>
      </c>
      <c r="P76" s="89" t="str">
        <f>IFERROR(IF(C76= "", "", (IF(AND(G76&lt;&gt;"", H76&lt;&gt;"", I76&lt;&gt;"", L76&lt;&gt;""), Calculations!P67, ""))), "")</f>
        <v/>
      </c>
      <c r="Q76" s="91" t="str">
        <f>IFERROR(IF(C76="", "", (IF(AND(G76&gt;200, H76&lt;&gt;"", I76&lt;&gt;"", L76&lt;&gt;""), "Special Design Needed", IF(I76="Untethered", Calculations!Q67, IF('Design Tool'!I76="Tethered", Calculations!R67, ""))))), "")</f>
        <v/>
      </c>
      <c r="R76" s="92" t="str">
        <f t="shared" si="1"/>
        <v/>
      </c>
      <c r="S76" s="77" t="str">
        <f>IFERROR(IF(C76="", "", (IF(AND(Calculations!K67="F", H76=30, G76&lt;&gt;"", I76&lt;&gt;"", L76&lt;&gt;""), "Special Design Needed", IF(AND(H76=30, H76&lt;&gt;"", I76&lt;&gt;"", L76&lt;&gt;""),IF(Calculations!N67="B","48","ERROR"), IF('Design Tool'!H76&lt;&gt;30, "", ""))))), "")</f>
        <v/>
      </c>
      <c r="T76" s="90" t="str">
        <f>IFERROR(IF(C76="", "", (IF(H76&lt;&gt;30, "", IF(AND(G76&gt;200, H76&lt;&gt;"", I76&lt;&gt;"", L76&lt;&gt;""), "Special Design Needed", IF(AND(H76=30, I76="Untethered"), Calculations!S67, IF(AND(H76=30, 'Design Tool'!I76="Tethered"), Calculations!T67, "")))))), "")</f>
        <v/>
      </c>
      <c r="U76" s="32"/>
    </row>
    <row r="77" spans="2:21" ht="15.75" thickBot="1" x14ac:dyDescent="0.3">
      <c r="B77" s="29"/>
      <c r="C77" s="120"/>
      <c r="D77" s="121"/>
      <c r="E77" s="122"/>
      <c r="F77" s="121"/>
      <c r="G77" s="121"/>
      <c r="H77" s="121"/>
      <c r="I77" s="121"/>
      <c r="J77" s="152"/>
      <c r="K77" s="115"/>
      <c r="L77" s="113"/>
      <c r="M77" s="113"/>
      <c r="N77" s="153" t="str" cm="1">
        <f t="array" ref="N77">IF(OR($L77=ClayNames), VLOOKUP($L77, Calculations!$D$24:$E$27,2, FALSE), "")</f>
        <v/>
      </c>
      <c r="O77" s="116" t="str" cm="1">
        <f t="array" ref="O77">IF(OR($L77 = SandNames), VLOOKUP($L77, Calculations!$B$24:$C$27, 2, FALSE), "")</f>
        <v/>
      </c>
      <c r="P77" s="80" t="str">
        <f>IFERROR(IF(C77= "", "", (IF(AND(G77&lt;&gt;"", H77&lt;&gt;"", I77&lt;&gt;"", L77&lt;&gt;""), Calculations!P68, ""))), "")</f>
        <v/>
      </c>
      <c r="Q77" s="81" t="str">
        <f>IFERROR(IF(C77="", "", (IF(AND(G77&gt;200, H77&lt;&gt;"", I77&lt;&gt;"", L77&lt;&gt;""), "Special Design Needed", IF(I77="Untethered", Calculations!Q68, IF('Design Tool'!I77="Tethered", Calculations!R68, ""))))), "")</f>
        <v/>
      </c>
      <c r="R77" s="123" t="str">
        <f t="shared" ref="R77:R108" si="2">IF(H77=30, "OR","")</f>
        <v/>
      </c>
      <c r="S77" s="77" t="str">
        <f>IFERROR(IF(C77="", "", (IF(AND(Calculations!K68="F", H77=30, G77&lt;&gt;"", I77&lt;&gt;"", L77&lt;&gt;""), "Special Design Needed", IF(AND(H77=30, H77&lt;&gt;"", I77&lt;&gt;"", L77&lt;&gt;""),IF(Calculations!N68="B","48","ERROR"), IF('Design Tool'!H77&lt;&gt;30, "", ""))))), "")</f>
        <v/>
      </c>
      <c r="T77" s="139" t="str">
        <f>IFERROR(IF(C77="", "", (IF(H77&lt;&gt;30, "", IF(AND(G77&gt;200, H77&lt;&gt;"", I77&lt;&gt;"", L77&lt;&gt;""), "Special Design Needed", IF(AND(H77=30, I77="Untethered"), Calculations!S68, IF(AND(H77=30, 'Design Tool'!I77="Tethered"), Calculations!T68, "")))))), "")</f>
        <v/>
      </c>
      <c r="U77" s="30"/>
    </row>
    <row r="78" spans="2:21" ht="15.75" thickBot="1" x14ac:dyDescent="0.3">
      <c r="B78" s="29"/>
      <c r="C78" s="69"/>
      <c r="D78" s="70"/>
      <c r="E78" s="71"/>
      <c r="F78" s="70"/>
      <c r="G78" s="70"/>
      <c r="H78" s="70"/>
      <c r="I78" s="70"/>
      <c r="J78" s="145"/>
      <c r="K78" s="72"/>
      <c r="L78" s="70"/>
      <c r="M78" s="70"/>
      <c r="N78" s="83" t="str" cm="1">
        <f t="array" ref="N78">IF(OR($L78=ClayNames), VLOOKUP($L78, Calculations!$D$24:$E$27,2, FALSE), "")</f>
        <v/>
      </c>
      <c r="O78" s="79" t="str" cm="1">
        <f t="array" ref="O78">IF(OR($L78 = SandNames), VLOOKUP($L78, Calculations!$B$24:$C$27, 2, FALSE), "")</f>
        <v/>
      </c>
      <c r="P78" s="80" t="str">
        <f>IFERROR(IF(C78= "", "", (IF(AND(G78&lt;&gt;"", H78&lt;&gt;"", I78&lt;&gt;"", L78&lt;&gt;""), Calculations!P69, ""))), "")</f>
        <v/>
      </c>
      <c r="Q78" s="81" t="str">
        <f>IFERROR(IF(C78="", "", (IF(AND(G78&gt;200, H78&lt;&gt;"", I78&lt;&gt;"", L78&lt;&gt;""), "Special Design Needed", IF(I78="Untethered", Calculations!Q69, IF('Design Tool'!I78="Tethered", Calculations!R69, ""))))), "")</f>
        <v/>
      </c>
      <c r="R78" s="82" t="str">
        <f t="shared" si="2"/>
        <v/>
      </c>
      <c r="S78" s="77" t="str">
        <f>IFERROR(IF(C78="", "", (IF(AND(Calculations!K69="F", H78=30, G78&lt;&gt;"", I78&lt;&gt;"", L78&lt;&gt;""), "Special Design Needed", IF(AND(H78=30, H78&lt;&gt;"", I78&lt;&gt;"", L78&lt;&gt;""),IF(Calculations!N69="B","48","ERROR"), IF('Design Tool'!H78&lt;&gt;30, "", ""))))), "")</f>
        <v/>
      </c>
      <c r="T78" s="90" t="str">
        <f>IFERROR(IF(C78="", "", (IF(H78&lt;&gt;30, "", IF(AND(G78&gt;200, H78&lt;&gt;"", I78&lt;&gt;"", L78&lt;&gt;""), "Special Design Needed", IF(AND(H78=30, I78="Untethered"), Calculations!S69, IF(AND(H78=30, 'Design Tool'!I78="Tethered"), Calculations!T69, "")))))), "")</f>
        <v/>
      </c>
      <c r="U78" s="30"/>
    </row>
    <row r="79" spans="2:21" ht="15.75" thickBot="1" x14ac:dyDescent="0.3">
      <c r="B79" s="29"/>
      <c r="C79" s="69"/>
      <c r="D79" s="70"/>
      <c r="E79" s="71"/>
      <c r="F79" s="70"/>
      <c r="G79" s="70"/>
      <c r="H79" s="70"/>
      <c r="I79" s="70"/>
      <c r="J79" s="145"/>
      <c r="K79" s="72"/>
      <c r="L79" s="70"/>
      <c r="M79" s="70"/>
      <c r="N79" s="83" t="str" cm="1">
        <f t="array" ref="N79">IF(OR($L79=ClayNames), VLOOKUP($L79, Calculations!$D$24:$E$27,2, FALSE), "")</f>
        <v/>
      </c>
      <c r="O79" s="79" t="str" cm="1">
        <f t="array" ref="O79">IF(OR($L79 = SandNames), VLOOKUP($L79, Calculations!$B$24:$C$27, 2, FALSE), "")</f>
        <v/>
      </c>
      <c r="P79" s="80" t="str">
        <f>IFERROR(IF(C79= "", "", (IF(AND(G79&lt;&gt;"", H79&lt;&gt;"", I79&lt;&gt;"", L79&lt;&gt;""), Calculations!P70, ""))), "")</f>
        <v/>
      </c>
      <c r="Q79" s="81" t="str">
        <f>IFERROR(IF(C79="", "", (IF(AND(G79&gt;200, H79&lt;&gt;"", I79&lt;&gt;"", L79&lt;&gt;""), "Special Design Needed", IF(I79="Untethered", Calculations!Q70, IF('Design Tool'!I79="Tethered", Calculations!R70, ""))))), "")</f>
        <v/>
      </c>
      <c r="R79" s="82" t="str">
        <f t="shared" si="2"/>
        <v/>
      </c>
      <c r="S79" s="77" t="str">
        <f>IFERROR(IF(C79="", "", (IF(AND(Calculations!K70="F", H79=30, G79&lt;&gt;"", I79&lt;&gt;"", L79&lt;&gt;""), "Special Design Needed", IF(AND(H79=30, H79&lt;&gt;"", I79&lt;&gt;"", L79&lt;&gt;""),IF(Calculations!N70="B","48","ERROR"), IF('Design Tool'!H79&lt;&gt;30, "", ""))))), "")</f>
        <v/>
      </c>
      <c r="T79" s="90" t="str">
        <f>IFERROR(IF(C79="", "", (IF(H79&lt;&gt;30, "", IF(AND(G79&gt;200, H79&lt;&gt;"", I79&lt;&gt;"", L79&lt;&gt;""), "Special Design Needed", IF(AND(H79=30, I79="Untethered"), Calculations!S70, IF(AND(H79=30, 'Design Tool'!I79="Tethered"), Calculations!T70, "")))))), "")</f>
        <v/>
      </c>
      <c r="U79" s="30"/>
    </row>
    <row r="80" spans="2:21" ht="15.75" thickBot="1" x14ac:dyDescent="0.3">
      <c r="B80" s="29"/>
      <c r="C80" s="69"/>
      <c r="D80" s="70"/>
      <c r="E80" s="71"/>
      <c r="F80" s="70"/>
      <c r="G80" s="70"/>
      <c r="H80" s="70"/>
      <c r="I80" s="70"/>
      <c r="J80" s="145"/>
      <c r="K80" s="72"/>
      <c r="L80" s="70"/>
      <c r="M80" s="70"/>
      <c r="N80" s="83" t="str" cm="1">
        <f t="array" ref="N80">IF(OR($L80=ClayNames), VLOOKUP($L80, Calculations!$D$24:$E$27,2, FALSE), "")</f>
        <v/>
      </c>
      <c r="O80" s="79" t="str" cm="1">
        <f t="array" ref="O80">IF(OR($L80 = SandNames), VLOOKUP($L80, Calculations!$B$24:$C$27, 2, FALSE), "")</f>
        <v/>
      </c>
      <c r="P80" s="80" t="str">
        <f>IFERROR(IF(C80= "", "", (IF(AND(G80&lt;&gt;"", H80&lt;&gt;"", I80&lt;&gt;"", L80&lt;&gt;""), Calculations!P71, ""))), "")</f>
        <v/>
      </c>
      <c r="Q80" s="81" t="str">
        <f>IFERROR(IF(C80="", "", (IF(AND(G80&gt;200, H80&lt;&gt;"", I80&lt;&gt;"", L80&lt;&gt;""), "Special Design Needed", IF(I80="Untethered", Calculations!Q71, IF('Design Tool'!I80="Tethered", Calculations!R71, ""))))), "")</f>
        <v/>
      </c>
      <c r="R80" s="82" t="str">
        <f t="shared" si="2"/>
        <v/>
      </c>
      <c r="S80" s="77" t="str">
        <f>IFERROR(IF(C80="", "", (IF(AND(Calculations!K71="F", H80=30, G80&lt;&gt;"", I80&lt;&gt;"", L80&lt;&gt;""), "Special Design Needed", IF(AND(H80=30, H80&lt;&gt;"", I80&lt;&gt;"", L80&lt;&gt;""),IF(Calculations!N71="B","48","ERROR"), IF('Design Tool'!H80&lt;&gt;30, "", ""))))), "")</f>
        <v/>
      </c>
      <c r="T80" s="90" t="str">
        <f>IFERROR(IF(C80="", "", (IF(H80&lt;&gt;30, "", IF(AND(G80&gt;200, H80&lt;&gt;"", I80&lt;&gt;"", L80&lt;&gt;""), "Special Design Needed", IF(AND(H80=30, I80="Untethered"), Calculations!S71, IF(AND(H80=30, 'Design Tool'!I80="Tethered"), Calculations!T71, "")))))), "")</f>
        <v/>
      </c>
      <c r="U80" s="30"/>
    </row>
    <row r="81" spans="2:21" ht="15.75" thickBot="1" x14ac:dyDescent="0.3">
      <c r="B81" s="29"/>
      <c r="C81" s="69"/>
      <c r="D81" s="70"/>
      <c r="E81" s="71"/>
      <c r="F81" s="70"/>
      <c r="G81" s="70"/>
      <c r="H81" s="70"/>
      <c r="I81" s="70"/>
      <c r="J81" s="145"/>
      <c r="K81" s="72"/>
      <c r="L81" s="70"/>
      <c r="M81" s="70"/>
      <c r="N81" s="83" t="str" cm="1">
        <f t="array" ref="N81">IF(OR($L81=ClayNames), VLOOKUP($L81, Calculations!$D$24:$E$27,2, FALSE), "")</f>
        <v/>
      </c>
      <c r="O81" s="79" t="str" cm="1">
        <f t="array" ref="O81">IF(OR($L81 = SandNames), VLOOKUP($L81, Calculations!$B$24:$C$27, 2, FALSE), "")</f>
        <v/>
      </c>
      <c r="P81" s="80" t="str">
        <f>IFERROR(IF(C81= "", "", (IF(AND(G81&lt;&gt;"", H81&lt;&gt;"", I81&lt;&gt;"", L81&lt;&gt;""), Calculations!P72, ""))), "")</f>
        <v/>
      </c>
      <c r="Q81" s="81" t="str">
        <f>IFERROR(IF(C81="", "", (IF(AND(G81&gt;200, H81&lt;&gt;"", I81&lt;&gt;"", L81&lt;&gt;""), "Special Design Needed", IF(I81="Untethered", Calculations!Q72, IF('Design Tool'!I81="Tethered", Calculations!R72, ""))))), "")</f>
        <v/>
      </c>
      <c r="R81" s="82" t="str">
        <f t="shared" si="2"/>
        <v/>
      </c>
      <c r="S81" s="77" t="str">
        <f>IFERROR(IF(C81="", "", (IF(AND(Calculations!K72="F", H81=30, G81&lt;&gt;"", I81&lt;&gt;"", L81&lt;&gt;""), "Special Design Needed", IF(AND(H81=30, H81&lt;&gt;"", I81&lt;&gt;"", L81&lt;&gt;""),IF(Calculations!N72="B","48","ERROR"), IF('Design Tool'!H81&lt;&gt;30, "", ""))))), "")</f>
        <v/>
      </c>
      <c r="T81" s="90" t="str">
        <f>IFERROR(IF(C81="", "", (IF(H81&lt;&gt;30, "", IF(AND(G81&gt;200, H81&lt;&gt;"", I81&lt;&gt;"", L81&lt;&gt;""), "Special Design Needed", IF(AND(H81=30, I81="Untethered"), Calculations!S72, IF(AND(H81=30, 'Design Tool'!I81="Tethered"), Calculations!T72, "")))))), "")</f>
        <v/>
      </c>
      <c r="U81" s="30"/>
    </row>
    <row r="82" spans="2:21" ht="15.75" thickBot="1" x14ac:dyDescent="0.3">
      <c r="B82" s="29"/>
      <c r="C82" s="69"/>
      <c r="D82" s="70"/>
      <c r="E82" s="71"/>
      <c r="F82" s="70"/>
      <c r="G82" s="70"/>
      <c r="H82" s="70"/>
      <c r="I82" s="70"/>
      <c r="J82" s="145"/>
      <c r="K82" s="72"/>
      <c r="L82" s="70"/>
      <c r="M82" s="70"/>
      <c r="N82" s="83" t="str" cm="1">
        <f t="array" ref="N82">IF(OR($L82=ClayNames), VLOOKUP($L82, Calculations!$D$24:$E$27,2, FALSE), "")</f>
        <v/>
      </c>
      <c r="O82" s="79" t="str" cm="1">
        <f t="array" ref="O82">IF(OR($L82 = SandNames), VLOOKUP($L82, Calculations!$B$24:$C$27, 2, FALSE), "")</f>
        <v/>
      </c>
      <c r="P82" s="80" t="str">
        <f>IFERROR(IF(C82= "", "", (IF(AND(G82&lt;&gt;"", H82&lt;&gt;"", I82&lt;&gt;"", L82&lt;&gt;""), Calculations!P73, ""))), "")</f>
        <v/>
      </c>
      <c r="Q82" s="81" t="str">
        <f>IFERROR(IF(C82="", "", (IF(AND(G82&gt;200, H82&lt;&gt;"", I82&lt;&gt;"", L82&lt;&gt;""), "Special Design Needed", IF(I82="Untethered", Calculations!Q73, IF('Design Tool'!I82="Tethered", Calculations!R73, ""))))), "")</f>
        <v/>
      </c>
      <c r="R82" s="82" t="str">
        <f t="shared" si="2"/>
        <v/>
      </c>
      <c r="S82" s="77" t="str">
        <f>IFERROR(IF(C82="", "", (IF(AND(Calculations!K73="F", H82=30, G82&lt;&gt;"", I82&lt;&gt;"", L82&lt;&gt;""), "Special Design Needed", IF(AND(H82=30, H82&lt;&gt;"", I82&lt;&gt;"", L82&lt;&gt;""),IF(Calculations!N73="B","48","ERROR"), IF('Design Tool'!H82&lt;&gt;30, "", ""))))), "")</f>
        <v/>
      </c>
      <c r="T82" s="90" t="str">
        <f>IFERROR(IF(C82="", "", (IF(H82&lt;&gt;30, "", IF(AND(G82&gt;200, H82&lt;&gt;"", I82&lt;&gt;"", L82&lt;&gt;""), "Special Design Needed", IF(AND(H82=30, I82="Untethered"), Calculations!S73, IF(AND(H82=30, 'Design Tool'!I82="Tethered"), Calculations!T73, "")))))), "")</f>
        <v/>
      </c>
      <c r="U82" s="30"/>
    </row>
    <row r="83" spans="2:21" ht="15.75" thickBot="1" x14ac:dyDescent="0.3">
      <c r="B83" s="29"/>
      <c r="C83" s="69"/>
      <c r="D83" s="70"/>
      <c r="E83" s="71"/>
      <c r="F83" s="70"/>
      <c r="G83" s="70"/>
      <c r="H83" s="70"/>
      <c r="I83" s="70"/>
      <c r="J83" s="145"/>
      <c r="K83" s="72"/>
      <c r="L83" s="70"/>
      <c r="M83" s="70"/>
      <c r="N83" s="83" t="str" cm="1">
        <f t="array" ref="N83">IF(OR($L83=ClayNames), VLOOKUP($L83, Calculations!$D$24:$E$27,2, FALSE), "")</f>
        <v/>
      </c>
      <c r="O83" s="79" t="str" cm="1">
        <f t="array" ref="O83">IF(OR($L83 = SandNames), VLOOKUP($L83, Calculations!$B$24:$C$27, 2, FALSE), "")</f>
        <v/>
      </c>
      <c r="P83" s="80" t="str">
        <f>IFERROR(IF(C83= "", "", (IF(AND(G83&lt;&gt;"", H83&lt;&gt;"", I83&lt;&gt;"", L83&lt;&gt;""), Calculations!P74, ""))), "")</f>
        <v/>
      </c>
      <c r="Q83" s="81" t="str">
        <f>IFERROR(IF(C83="", "", (IF(AND(G83&gt;200, H83&lt;&gt;"", I83&lt;&gt;"", L83&lt;&gt;""), "Special Design Needed", IF(I83="Untethered", Calculations!Q74, IF('Design Tool'!I83="Tethered", Calculations!R74, ""))))), "")</f>
        <v/>
      </c>
      <c r="R83" s="82" t="str">
        <f t="shared" si="2"/>
        <v/>
      </c>
      <c r="S83" s="77" t="str">
        <f>IFERROR(IF(C83="", "", (IF(AND(Calculations!K74="F", H83=30, G83&lt;&gt;"", I83&lt;&gt;"", L83&lt;&gt;""), "Special Design Needed", IF(AND(H83=30, H83&lt;&gt;"", I83&lt;&gt;"", L83&lt;&gt;""),IF(Calculations!N74="B","48","ERROR"), IF('Design Tool'!H83&lt;&gt;30, "", ""))))), "")</f>
        <v/>
      </c>
      <c r="T83" s="90" t="str">
        <f>IFERROR(IF(C83="", "", (IF(H83&lt;&gt;30, "", IF(AND(G83&gt;200, H83&lt;&gt;"", I83&lt;&gt;"", L83&lt;&gt;""), "Special Design Needed", IF(AND(H83=30, I83="Untethered"), Calculations!S74, IF(AND(H83=30, 'Design Tool'!I83="Tethered"), Calculations!T74, "")))))), "")</f>
        <v/>
      </c>
      <c r="U83" s="30"/>
    </row>
    <row r="84" spans="2:21" ht="15.75" thickBot="1" x14ac:dyDescent="0.3">
      <c r="B84" s="29"/>
      <c r="C84" s="69"/>
      <c r="D84" s="70"/>
      <c r="E84" s="71"/>
      <c r="F84" s="70"/>
      <c r="G84" s="70"/>
      <c r="H84" s="70"/>
      <c r="I84" s="70"/>
      <c r="J84" s="145"/>
      <c r="K84" s="72"/>
      <c r="L84" s="70"/>
      <c r="M84" s="70"/>
      <c r="N84" s="83" t="str" cm="1">
        <f t="array" ref="N84">IF(OR($L84=ClayNames), VLOOKUP($L84, Calculations!$D$24:$E$27,2, FALSE), "")</f>
        <v/>
      </c>
      <c r="O84" s="79" t="str" cm="1">
        <f t="array" ref="O84">IF(OR($L84 = SandNames), VLOOKUP($L84, Calculations!$B$24:$C$27, 2, FALSE), "")</f>
        <v/>
      </c>
      <c r="P84" s="80" t="str">
        <f>IFERROR(IF(C84= "", "", (IF(AND(G84&lt;&gt;"", H84&lt;&gt;"", I84&lt;&gt;"", L84&lt;&gt;""), Calculations!P75, ""))), "")</f>
        <v/>
      </c>
      <c r="Q84" s="81" t="str">
        <f>IFERROR(IF(C84="", "", (IF(AND(G84&gt;200, H84&lt;&gt;"", I84&lt;&gt;"", L84&lt;&gt;""), "Special Design Needed", IF(I84="Untethered", Calculations!Q75, IF('Design Tool'!I84="Tethered", Calculations!R75, ""))))), "")</f>
        <v/>
      </c>
      <c r="R84" s="82" t="str">
        <f t="shared" si="2"/>
        <v/>
      </c>
      <c r="S84" s="77" t="str">
        <f>IFERROR(IF(C84="", "", (IF(AND(Calculations!K75="F", H84=30, G84&lt;&gt;"", I84&lt;&gt;"", L84&lt;&gt;""), "Special Design Needed", IF(AND(H84=30, H84&lt;&gt;"", I84&lt;&gt;"", L84&lt;&gt;""),IF(Calculations!N75="B","48","ERROR"), IF('Design Tool'!H84&lt;&gt;30, "", ""))))), "")</f>
        <v/>
      </c>
      <c r="T84" s="90" t="str">
        <f>IFERROR(IF(C84="", "", (IF(H84&lt;&gt;30, "", IF(AND(G84&gt;200, H84&lt;&gt;"", I84&lt;&gt;"", L84&lt;&gt;""), "Special Design Needed", IF(AND(H84=30, I84="Untethered"), Calculations!S75, IF(AND(H84=30, 'Design Tool'!I84="Tethered"), Calculations!T75, "")))))), "")</f>
        <v/>
      </c>
      <c r="U84" s="30"/>
    </row>
    <row r="85" spans="2:21" ht="15.75" thickBot="1" x14ac:dyDescent="0.3">
      <c r="B85" s="29"/>
      <c r="C85" s="69"/>
      <c r="D85" s="70"/>
      <c r="E85" s="71"/>
      <c r="F85" s="70"/>
      <c r="G85" s="70"/>
      <c r="H85" s="70"/>
      <c r="I85" s="70"/>
      <c r="J85" s="145"/>
      <c r="K85" s="72"/>
      <c r="L85" s="70"/>
      <c r="M85" s="70"/>
      <c r="N85" s="83" t="str" cm="1">
        <f t="array" ref="N85">IF(OR($L85=ClayNames), VLOOKUP($L85, Calculations!$D$24:$E$27,2, FALSE), "")</f>
        <v/>
      </c>
      <c r="O85" s="79" t="str" cm="1">
        <f t="array" ref="O85">IF(OR($L85 = SandNames), VLOOKUP($L85, Calculations!$B$24:$C$27, 2, FALSE), "")</f>
        <v/>
      </c>
      <c r="P85" s="80" t="str">
        <f>IFERROR(IF(C85= "", "", (IF(AND(G85&lt;&gt;"", H85&lt;&gt;"", I85&lt;&gt;"", L85&lt;&gt;""), Calculations!P76, ""))), "")</f>
        <v/>
      </c>
      <c r="Q85" s="81" t="str">
        <f>IFERROR(IF(C85="", "", (IF(AND(G85&gt;200, H85&lt;&gt;"", I85&lt;&gt;"", L85&lt;&gt;""), "Special Design Needed", IF(I85="Untethered", Calculations!Q76, IF('Design Tool'!I85="Tethered", Calculations!R76, ""))))), "")</f>
        <v/>
      </c>
      <c r="R85" s="82" t="str">
        <f t="shared" si="2"/>
        <v/>
      </c>
      <c r="S85" s="77" t="str">
        <f>IFERROR(IF(C85="", "", (IF(AND(Calculations!K76="F", H85=30, G85&lt;&gt;"", I85&lt;&gt;"", L85&lt;&gt;""), "Special Design Needed", IF(AND(H85=30, H85&lt;&gt;"", I85&lt;&gt;"", L85&lt;&gt;""),IF(Calculations!N76="B","48","ERROR"), IF('Design Tool'!H85&lt;&gt;30, "", ""))))), "")</f>
        <v/>
      </c>
      <c r="T85" s="90" t="str">
        <f>IFERROR(IF(C85="", "", (IF(H85&lt;&gt;30, "", IF(AND(G85&gt;200, H85&lt;&gt;"", I85&lt;&gt;"", L85&lt;&gt;""), "Special Design Needed", IF(AND(H85=30, I85="Untethered"), Calculations!S76, IF(AND(H85=30, 'Design Tool'!I85="Tethered"), Calculations!T76, "")))))), "")</f>
        <v/>
      </c>
      <c r="U85" s="30"/>
    </row>
    <row r="86" spans="2:21" ht="15.75" thickBot="1" x14ac:dyDescent="0.3">
      <c r="B86" s="29"/>
      <c r="C86" s="69"/>
      <c r="D86" s="70"/>
      <c r="E86" s="71"/>
      <c r="F86" s="70"/>
      <c r="G86" s="70"/>
      <c r="H86" s="70"/>
      <c r="I86" s="70"/>
      <c r="J86" s="145"/>
      <c r="K86" s="72"/>
      <c r="L86" s="70"/>
      <c r="M86" s="70"/>
      <c r="N86" s="83" t="str" cm="1">
        <f t="array" ref="N86">IF(OR($L86=ClayNames), VLOOKUP($L86, Calculations!$D$24:$E$27,2, FALSE), "")</f>
        <v/>
      </c>
      <c r="O86" s="79" t="str" cm="1">
        <f t="array" ref="O86">IF(OR($L86 = SandNames), VLOOKUP($L86, Calculations!$B$24:$C$27, 2, FALSE), "")</f>
        <v/>
      </c>
      <c r="P86" s="80" t="str">
        <f>IFERROR(IF(C86= "", "", (IF(AND(G86&lt;&gt;"", H86&lt;&gt;"", I86&lt;&gt;"", L86&lt;&gt;""), Calculations!P77, ""))), "")</f>
        <v/>
      </c>
      <c r="Q86" s="81" t="str">
        <f>IFERROR(IF(C86="", "", (IF(AND(G86&gt;200, H86&lt;&gt;"", I86&lt;&gt;"", L86&lt;&gt;""), "Special Design Needed", IF(I86="Untethered", Calculations!Q77, IF('Design Tool'!I86="Tethered", Calculations!R77, ""))))), "")</f>
        <v/>
      </c>
      <c r="R86" s="82" t="str">
        <f t="shared" si="2"/>
        <v/>
      </c>
      <c r="S86" s="77" t="str">
        <f>IFERROR(IF(C86="", "", (IF(AND(Calculations!K77="F", H86=30, G86&lt;&gt;"", I86&lt;&gt;"", L86&lt;&gt;""), "Special Design Needed", IF(AND(H86=30, H86&lt;&gt;"", I86&lt;&gt;"", L86&lt;&gt;""),IF(Calculations!N77="B","48","ERROR"), IF('Design Tool'!H86&lt;&gt;30, "", ""))))), "")</f>
        <v/>
      </c>
      <c r="T86" s="90" t="str">
        <f>IFERROR(IF(C86="", "", (IF(H86&lt;&gt;30, "", IF(AND(G86&gt;200, H86&lt;&gt;"", I86&lt;&gt;"", L86&lt;&gt;""), "Special Design Needed", IF(AND(H86=30, I86="Untethered"), Calculations!S77, IF(AND(H86=30, 'Design Tool'!I86="Tethered"), Calculations!T77, "")))))), "")</f>
        <v/>
      </c>
      <c r="U86" s="30"/>
    </row>
    <row r="87" spans="2:21" ht="15.75" thickBot="1" x14ac:dyDescent="0.3">
      <c r="B87" s="29"/>
      <c r="C87" s="69"/>
      <c r="D87" s="70"/>
      <c r="E87" s="71"/>
      <c r="F87" s="70"/>
      <c r="G87" s="70"/>
      <c r="H87" s="70"/>
      <c r="I87" s="70"/>
      <c r="J87" s="145"/>
      <c r="K87" s="72"/>
      <c r="L87" s="70"/>
      <c r="M87" s="70"/>
      <c r="N87" s="83" t="str" cm="1">
        <f t="array" ref="N87">IF(OR($L87=ClayNames), VLOOKUP($L87, Calculations!$D$24:$E$27,2, FALSE), "")</f>
        <v/>
      </c>
      <c r="O87" s="79" t="str" cm="1">
        <f t="array" ref="O87">IF(OR($L87 = SandNames), VLOOKUP($L87, Calculations!$B$24:$C$27, 2, FALSE), "")</f>
        <v/>
      </c>
      <c r="P87" s="80" t="str">
        <f>IFERROR(IF(C87= "", "", (IF(AND(G87&lt;&gt;"", H87&lt;&gt;"", I87&lt;&gt;"", L87&lt;&gt;""), Calculations!P78, ""))), "")</f>
        <v/>
      </c>
      <c r="Q87" s="81" t="str">
        <f>IFERROR(IF(C87="", "", (IF(AND(G87&gt;200, H87&lt;&gt;"", I87&lt;&gt;"", L87&lt;&gt;""), "Special Design Needed", IF(I87="Untethered", Calculations!Q78, IF('Design Tool'!I87="Tethered", Calculations!R78, ""))))), "")</f>
        <v/>
      </c>
      <c r="R87" s="82" t="str">
        <f t="shared" si="2"/>
        <v/>
      </c>
      <c r="S87" s="77" t="str">
        <f>IFERROR(IF(C87="", "", (IF(AND(Calculations!K78="F", H87=30, G87&lt;&gt;"", I87&lt;&gt;"", L87&lt;&gt;""), "Special Design Needed", IF(AND(H87=30, H87&lt;&gt;"", I87&lt;&gt;"", L87&lt;&gt;""),IF(Calculations!N78="B","48","ERROR"), IF('Design Tool'!H87&lt;&gt;30, "", ""))))), "")</f>
        <v/>
      </c>
      <c r="T87" s="90" t="str">
        <f>IFERROR(IF(C87="", "", (IF(H87&lt;&gt;30, "", IF(AND(G87&gt;200, H87&lt;&gt;"", I87&lt;&gt;"", L87&lt;&gt;""), "Special Design Needed", IF(AND(H87=30, I87="Untethered"), Calculations!S78, IF(AND(H87=30, 'Design Tool'!I87="Tethered"), Calculations!T78, "")))))), "")</f>
        <v/>
      </c>
      <c r="U87" s="30"/>
    </row>
    <row r="88" spans="2:21" ht="15.75" thickBot="1" x14ac:dyDescent="0.3">
      <c r="B88" s="29"/>
      <c r="C88" s="69"/>
      <c r="D88" s="70"/>
      <c r="E88" s="71"/>
      <c r="F88" s="70"/>
      <c r="G88" s="70"/>
      <c r="H88" s="70"/>
      <c r="I88" s="70"/>
      <c r="J88" s="145"/>
      <c r="K88" s="72"/>
      <c r="L88" s="70"/>
      <c r="M88" s="70"/>
      <c r="N88" s="83" t="str" cm="1">
        <f t="array" ref="N88">IF(OR($L88=ClayNames), VLOOKUP($L88, Calculations!$D$24:$E$27,2, FALSE), "")</f>
        <v/>
      </c>
      <c r="O88" s="79" t="str" cm="1">
        <f t="array" ref="O88">IF(OR($L88 = SandNames), VLOOKUP($L88, Calculations!$B$24:$C$27, 2, FALSE), "")</f>
        <v/>
      </c>
      <c r="P88" s="80" t="str">
        <f>IFERROR(IF(C88= "", "", (IF(AND(G88&lt;&gt;"", H88&lt;&gt;"", I88&lt;&gt;"", L88&lt;&gt;""), Calculations!P79, ""))), "")</f>
        <v/>
      </c>
      <c r="Q88" s="81" t="str">
        <f>IFERROR(IF(C88="", "", (IF(AND(G88&gt;200, H88&lt;&gt;"", I88&lt;&gt;"", L88&lt;&gt;""), "Special Design Needed", IF(I88="Untethered", Calculations!Q79, IF('Design Tool'!I88="Tethered", Calculations!R79, ""))))), "")</f>
        <v/>
      </c>
      <c r="R88" s="82" t="str">
        <f t="shared" si="2"/>
        <v/>
      </c>
      <c r="S88" s="77" t="str">
        <f>IFERROR(IF(C88="", "", (IF(AND(Calculations!K79="F", H88=30, G88&lt;&gt;"", I88&lt;&gt;"", L88&lt;&gt;""), "Special Design Needed", IF(AND(H88=30, H88&lt;&gt;"", I88&lt;&gt;"", L88&lt;&gt;""),IF(Calculations!N79="B","48","ERROR"), IF('Design Tool'!H88&lt;&gt;30, "", ""))))), "")</f>
        <v/>
      </c>
      <c r="T88" s="90" t="str">
        <f>IFERROR(IF(C88="", "", (IF(H88&lt;&gt;30, "", IF(AND(G88&gt;200, H88&lt;&gt;"", I88&lt;&gt;"", L88&lt;&gt;""), "Special Design Needed", IF(AND(H88=30, I88="Untethered"), Calculations!S79, IF(AND(H88=30, 'Design Tool'!I88="Tethered"), Calculations!T79, "")))))), "")</f>
        <v/>
      </c>
      <c r="U88" s="30"/>
    </row>
    <row r="89" spans="2:21" ht="15.75" thickBot="1" x14ac:dyDescent="0.3">
      <c r="B89" s="29"/>
      <c r="C89" s="69"/>
      <c r="D89" s="70"/>
      <c r="E89" s="71"/>
      <c r="F89" s="70"/>
      <c r="G89" s="70"/>
      <c r="H89" s="70"/>
      <c r="I89" s="70"/>
      <c r="J89" s="145"/>
      <c r="K89" s="72"/>
      <c r="L89" s="70"/>
      <c r="M89" s="70"/>
      <c r="N89" s="83" t="str" cm="1">
        <f t="array" ref="N89">IF(OR($L89=ClayNames), VLOOKUP($L89, Calculations!$D$24:$E$27,2, FALSE), "")</f>
        <v/>
      </c>
      <c r="O89" s="79" t="str" cm="1">
        <f t="array" ref="O89">IF(OR($L89 = SandNames), VLOOKUP($L89, Calculations!$B$24:$C$27, 2, FALSE), "")</f>
        <v/>
      </c>
      <c r="P89" s="80" t="str">
        <f>IFERROR(IF(C89= "", "", (IF(AND(G89&lt;&gt;"", H89&lt;&gt;"", I89&lt;&gt;"", L89&lt;&gt;""), Calculations!P80, ""))), "")</f>
        <v/>
      </c>
      <c r="Q89" s="81" t="str">
        <f>IFERROR(IF(C89="", "", (IF(AND(G89&gt;200, H89&lt;&gt;"", I89&lt;&gt;"", L89&lt;&gt;""), "Special Design Needed", IF(I89="Untethered", Calculations!Q80, IF('Design Tool'!I89="Tethered", Calculations!R80, ""))))), "")</f>
        <v/>
      </c>
      <c r="R89" s="82" t="str">
        <f t="shared" si="2"/>
        <v/>
      </c>
      <c r="S89" s="77" t="str">
        <f>IFERROR(IF(C89="", "", (IF(AND(Calculations!K80="F", H89=30, G89&lt;&gt;"", I89&lt;&gt;"", L89&lt;&gt;""), "Special Design Needed", IF(AND(H89=30, H89&lt;&gt;"", I89&lt;&gt;"", L89&lt;&gt;""),IF(Calculations!N80="B","48","ERROR"), IF('Design Tool'!H89&lt;&gt;30, "", ""))))), "")</f>
        <v/>
      </c>
      <c r="T89" s="90" t="str">
        <f>IFERROR(IF(C89="", "", (IF(H89&lt;&gt;30, "", IF(AND(G89&gt;200, H89&lt;&gt;"", I89&lt;&gt;"", L89&lt;&gt;""), "Special Design Needed", IF(AND(H89=30, I89="Untethered"), Calculations!S80, IF(AND(H89=30, 'Design Tool'!I89="Tethered"), Calculations!T80, "")))))), "")</f>
        <v/>
      </c>
      <c r="U89" s="30"/>
    </row>
    <row r="90" spans="2:21" ht="15.75" thickBot="1" x14ac:dyDescent="0.3">
      <c r="B90" s="29"/>
      <c r="C90" s="69"/>
      <c r="D90" s="70"/>
      <c r="E90" s="71"/>
      <c r="F90" s="70"/>
      <c r="G90" s="70"/>
      <c r="H90" s="70"/>
      <c r="I90" s="70"/>
      <c r="J90" s="145"/>
      <c r="K90" s="72"/>
      <c r="L90" s="70"/>
      <c r="M90" s="70"/>
      <c r="N90" s="83" t="str" cm="1">
        <f t="array" ref="N90">IF(OR($L90=ClayNames), VLOOKUP($L90, Calculations!$D$24:$E$27,2, FALSE), "")</f>
        <v/>
      </c>
      <c r="O90" s="79" t="str" cm="1">
        <f t="array" ref="O90">IF(OR($L90 = SandNames), VLOOKUP($L90, Calculations!$B$24:$C$27, 2, FALSE), "")</f>
        <v/>
      </c>
      <c r="P90" s="80" t="str">
        <f>IFERROR(IF(C90= "", "", (IF(AND(G90&lt;&gt;"", H90&lt;&gt;"", I90&lt;&gt;"", L90&lt;&gt;""), Calculations!P81, ""))), "")</f>
        <v/>
      </c>
      <c r="Q90" s="81" t="str">
        <f>IFERROR(IF(C90="", "", (IF(AND(G90&gt;200, H90&lt;&gt;"", I90&lt;&gt;"", L90&lt;&gt;""), "Special Design Needed", IF(I90="Untethered", Calculations!Q81, IF('Design Tool'!I90="Tethered", Calculations!R81, ""))))), "")</f>
        <v/>
      </c>
      <c r="R90" s="82" t="str">
        <f t="shared" si="2"/>
        <v/>
      </c>
      <c r="S90" s="77" t="str">
        <f>IFERROR(IF(C90="", "", (IF(AND(Calculations!K81="F", H90=30, G90&lt;&gt;"", I90&lt;&gt;"", L90&lt;&gt;""), "Special Design Needed", IF(AND(H90=30, H90&lt;&gt;"", I90&lt;&gt;"", L90&lt;&gt;""),IF(Calculations!N81="B","48","ERROR"), IF('Design Tool'!H90&lt;&gt;30, "", ""))))), "")</f>
        <v/>
      </c>
      <c r="T90" s="90" t="str">
        <f>IFERROR(IF(C90="", "", (IF(H90&lt;&gt;30, "", IF(AND(G90&gt;200, H90&lt;&gt;"", I90&lt;&gt;"", L90&lt;&gt;""), "Special Design Needed", IF(AND(H90=30, I90="Untethered"), Calculations!S81, IF(AND(H90=30, 'Design Tool'!I90="Tethered"), Calculations!T81, "")))))), "")</f>
        <v/>
      </c>
      <c r="U90" s="30"/>
    </row>
    <row r="91" spans="2:21" ht="15.75" thickBot="1" x14ac:dyDescent="0.3">
      <c r="B91" s="29"/>
      <c r="C91" s="69"/>
      <c r="D91" s="70"/>
      <c r="E91" s="71"/>
      <c r="F91" s="70"/>
      <c r="G91" s="70"/>
      <c r="H91" s="70"/>
      <c r="I91" s="70"/>
      <c r="J91" s="145"/>
      <c r="K91" s="72"/>
      <c r="L91" s="70"/>
      <c r="M91" s="70"/>
      <c r="N91" s="83" t="str" cm="1">
        <f t="array" ref="N91">IF(OR($L91=ClayNames), VLOOKUP($L91, Calculations!$D$24:$E$27,2, FALSE), "")</f>
        <v/>
      </c>
      <c r="O91" s="79" t="str" cm="1">
        <f t="array" ref="O91">IF(OR($L91 = SandNames), VLOOKUP($L91, Calculations!$B$24:$C$27, 2, FALSE), "")</f>
        <v/>
      </c>
      <c r="P91" s="80" t="str">
        <f>IFERROR(IF(C91= "", "", (IF(AND(G91&lt;&gt;"", H91&lt;&gt;"", I91&lt;&gt;"", L91&lt;&gt;""), Calculations!P82, ""))), "")</f>
        <v/>
      </c>
      <c r="Q91" s="81" t="str">
        <f>IFERROR(IF(C91="", "", (IF(AND(G91&gt;200, H91&lt;&gt;"", I91&lt;&gt;"", L91&lt;&gt;""), "Special Design Needed", IF(I91="Untethered", Calculations!Q82, IF('Design Tool'!I91="Tethered", Calculations!R82, ""))))), "")</f>
        <v/>
      </c>
      <c r="R91" s="82" t="str">
        <f t="shared" si="2"/>
        <v/>
      </c>
      <c r="S91" s="77" t="str">
        <f>IFERROR(IF(C91="", "", (IF(AND(Calculations!K82="F", H91=30, G91&lt;&gt;"", I91&lt;&gt;"", L91&lt;&gt;""), "Special Design Needed", IF(AND(H91=30, H91&lt;&gt;"", I91&lt;&gt;"", L91&lt;&gt;""),IF(Calculations!N82="B","48","ERROR"), IF('Design Tool'!H91&lt;&gt;30, "", ""))))), "")</f>
        <v/>
      </c>
      <c r="T91" s="90" t="str">
        <f>IFERROR(IF(C91="", "", (IF(H91&lt;&gt;30, "", IF(AND(G91&gt;200, H91&lt;&gt;"", I91&lt;&gt;"", L91&lt;&gt;""), "Special Design Needed", IF(AND(H91=30, I91="Untethered"), Calculations!S82, IF(AND(H91=30, 'Design Tool'!I91="Tethered"), Calculations!T82, "")))))), "")</f>
        <v/>
      </c>
      <c r="U91" s="30"/>
    </row>
    <row r="92" spans="2:21" ht="15.75" thickBot="1" x14ac:dyDescent="0.3">
      <c r="B92" s="29"/>
      <c r="C92" s="69"/>
      <c r="D92" s="70"/>
      <c r="E92" s="71"/>
      <c r="F92" s="70"/>
      <c r="G92" s="70"/>
      <c r="H92" s="70"/>
      <c r="I92" s="70"/>
      <c r="J92" s="145"/>
      <c r="K92" s="72"/>
      <c r="L92" s="70"/>
      <c r="M92" s="70"/>
      <c r="N92" s="83" t="str" cm="1">
        <f t="array" ref="N92">IF(OR($L92=ClayNames), VLOOKUP($L92, Calculations!$D$24:$E$27,2, FALSE), "")</f>
        <v/>
      </c>
      <c r="O92" s="79" t="str" cm="1">
        <f t="array" ref="O92">IF(OR($L92 = SandNames), VLOOKUP($L92, Calculations!$B$24:$C$27, 2, FALSE), "")</f>
        <v/>
      </c>
      <c r="P92" s="78" t="str">
        <f>IFERROR(IF(C92= "", "", (IF(AND(G92&lt;&gt;"", H92&lt;&gt;"", I92&lt;&gt;"", L92&lt;&gt;""), Calculations!P83, ""))), "")</f>
        <v/>
      </c>
      <c r="Q92" s="84" t="str">
        <f>IFERROR(IF(C92="", "", (IF(AND(G92&gt;200, H92&lt;&gt;"", I92&lt;&gt;"", L92&lt;&gt;""), "Special Design Needed", IF(I92="Untethered", Calculations!Q83, IF('Design Tool'!I92="Tethered", Calculations!R83, ""))))), "")</f>
        <v/>
      </c>
      <c r="R92" s="82" t="str">
        <f t="shared" si="2"/>
        <v/>
      </c>
      <c r="S92" s="77" t="str">
        <f>IFERROR(IF(C92="", "", (IF(AND(Calculations!K83="F", H92=30, G92&lt;&gt;"", I92&lt;&gt;"", L92&lt;&gt;""), "Special Design Needed", IF(AND(H92=30, H92&lt;&gt;"", I92&lt;&gt;"", L92&lt;&gt;""),IF(Calculations!N83="B","48","ERROR"), IF('Design Tool'!H92&lt;&gt;30, "", ""))))), "")</f>
        <v/>
      </c>
      <c r="T92" s="90" t="str">
        <f>IFERROR(IF(C92="", "", (IF(H92&lt;&gt;30, "", IF(AND(G92&gt;200, H92&lt;&gt;"", I92&lt;&gt;"", L92&lt;&gt;""), "Special Design Needed", IF(AND(H92=30, I92="Untethered"), Calculations!S83, IF(AND(H92=30, 'Design Tool'!I92="Tethered"), Calculations!T83, "")))))), "")</f>
        <v/>
      </c>
      <c r="U92" s="30"/>
    </row>
    <row r="93" spans="2:21" ht="15.75" thickBot="1" x14ac:dyDescent="0.3">
      <c r="B93" s="29"/>
      <c r="C93" s="69"/>
      <c r="D93" s="70"/>
      <c r="E93" s="71"/>
      <c r="F93" s="70"/>
      <c r="G93" s="70"/>
      <c r="H93" s="70"/>
      <c r="I93" s="70"/>
      <c r="J93" s="145"/>
      <c r="K93" s="72"/>
      <c r="L93" s="70"/>
      <c r="M93" s="70"/>
      <c r="N93" s="83" t="str" cm="1">
        <f t="array" ref="N93">IF(OR($L93=ClayNames), VLOOKUP($L93, Calculations!$D$24:$E$27,2, FALSE), "")</f>
        <v/>
      </c>
      <c r="O93" s="79" t="str" cm="1">
        <f t="array" ref="O93">IF(OR($L93 = SandNames), VLOOKUP($L93, Calculations!$B$24:$C$27, 2, FALSE), "")</f>
        <v/>
      </c>
      <c r="P93" s="78" t="str">
        <f>IFERROR(IF(C93= "", "", (IF(AND(G93&lt;&gt;"", H93&lt;&gt;"", I93&lt;&gt;"", L93&lt;&gt;""), Calculations!P84, ""))), "")</f>
        <v/>
      </c>
      <c r="Q93" s="84" t="str">
        <f>IFERROR(IF(C93="", "", (IF(AND(G93&gt;200, H93&lt;&gt;"", I93&lt;&gt;"", L93&lt;&gt;""), "Special Design Needed", IF(I93="Untethered", Calculations!Q84, IF('Design Tool'!I93="Tethered", Calculations!R84, ""))))), "")</f>
        <v/>
      </c>
      <c r="R93" s="82" t="str">
        <f t="shared" si="2"/>
        <v/>
      </c>
      <c r="S93" s="77" t="str">
        <f>IFERROR(IF(C93="", "", (IF(AND(Calculations!K84="F", H93=30, G93&lt;&gt;"", I93&lt;&gt;"", L93&lt;&gt;""), "Special Design Needed", IF(AND(H93=30, H93&lt;&gt;"", I93&lt;&gt;"", L93&lt;&gt;""),IF(Calculations!N84="B","48","ERROR"), IF('Design Tool'!H93&lt;&gt;30, "", ""))))), "")</f>
        <v/>
      </c>
      <c r="T93" s="90" t="str">
        <f>IFERROR(IF(C93="", "", (IF(H93&lt;&gt;30, "", IF(AND(G93&gt;200, H93&lt;&gt;"", I93&lt;&gt;"", L93&lt;&gt;""), "Special Design Needed", IF(AND(H93=30, I93="Untethered"), Calculations!S84, IF(AND(H93=30, 'Design Tool'!I93="Tethered"), Calculations!T84, "")))))), "")</f>
        <v/>
      </c>
      <c r="U93" s="30"/>
    </row>
    <row r="94" spans="2:21" ht="15.75" thickBot="1" x14ac:dyDescent="0.3">
      <c r="B94" s="29"/>
      <c r="C94" s="69"/>
      <c r="D94" s="70"/>
      <c r="E94" s="71"/>
      <c r="F94" s="70"/>
      <c r="G94" s="70"/>
      <c r="H94" s="70"/>
      <c r="I94" s="70"/>
      <c r="J94" s="145"/>
      <c r="K94" s="72"/>
      <c r="L94" s="70"/>
      <c r="M94" s="70"/>
      <c r="N94" s="83" t="str" cm="1">
        <f t="array" ref="N94">IF(OR($L94=ClayNames), VLOOKUP($L94, Calculations!$D$24:$E$27,2, FALSE), "")</f>
        <v/>
      </c>
      <c r="O94" s="79" t="str" cm="1">
        <f t="array" ref="O94">IF(OR($L94 = SandNames), VLOOKUP($L94, Calculations!$B$24:$C$27, 2, FALSE), "")</f>
        <v/>
      </c>
      <c r="P94" s="78" t="str">
        <f>IFERROR(IF(C94= "", "", (IF(AND(G94&lt;&gt;"", H94&lt;&gt;"", I94&lt;&gt;"", L94&lt;&gt;""), Calculations!P85, ""))), "")</f>
        <v/>
      </c>
      <c r="Q94" s="84" t="str">
        <f>IFERROR(IF(C94="", "", (IF(AND(G94&gt;200, H94&lt;&gt;"", I94&lt;&gt;"", L94&lt;&gt;""), "Special Design Needed", IF(I94="Untethered", Calculations!Q85, IF('Design Tool'!I94="Tethered", Calculations!R85, ""))))), "")</f>
        <v/>
      </c>
      <c r="R94" s="82" t="str">
        <f t="shared" si="2"/>
        <v/>
      </c>
      <c r="S94" s="77" t="str">
        <f>IFERROR(IF(C94="", "", (IF(AND(Calculations!K85="F", H94=30, G94&lt;&gt;"", I94&lt;&gt;"", L94&lt;&gt;""), "Special Design Needed", IF(AND(H94=30, H94&lt;&gt;"", I94&lt;&gt;"", L94&lt;&gt;""),IF(Calculations!N85="B","48","ERROR"), IF('Design Tool'!H94&lt;&gt;30, "", ""))))), "")</f>
        <v/>
      </c>
      <c r="T94" s="90" t="str">
        <f>IFERROR(IF(C94="", "", (IF(H94&lt;&gt;30, "", IF(AND(G94&gt;200, H94&lt;&gt;"", I94&lt;&gt;"", L94&lt;&gt;""), "Special Design Needed", IF(AND(H94=30, I94="Untethered"), Calculations!S85, IF(AND(H94=30, 'Design Tool'!I94="Tethered"), Calculations!T85, "")))))), "")</f>
        <v/>
      </c>
      <c r="U94" s="30"/>
    </row>
    <row r="95" spans="2:21" ht="15.75" thickBot="1" x14ac:dyDescent="0.3">
      <c r="B95" s="29"/>
      <c r="C95" s="69"/>
      <c r="D95" s="70"/>
      <c r="E95" s="71"/>
      <c r="F95" s="70"/>
      <c r="G95" s="70"/>
      <c r="H95" s="70"/>
      <c r="I95" s="70"/>
      <c r="J95" s="145"/>
      <c r="K95" s="72"/>
      <c r="L95" s="70"/>
      <c r="M95" s="70"/>
      <c r="N95" s="83" t="str" cm="1">
        <f t="array" ref="N95">IF(OR($L95=ClayNames), VLOOKUP($L95, Calculations!$D$24:$E$27,2, FALSE), "")</f>
        <v/>
      </c>
      <c r="O95" s="79" t="str" cm="1">
        <f t="array" ref="O95">IF(OR($L95 = SandNames), VLOOKUP($L95, Calculations!$B$24:$C$27, 2, FALSE), "")</f>
        <v/>
      </c>
      <c r="P95" s="78" t="str">
        <f>IFERROR(IF(C95= "", "", (IF(AND(G95&lt;&gt;"", H95&lt;&gt;"", I95&lt;&gt;"", L95&lt;&gt;""), Calculations!P86, ""))), "")</f>
        <v/>
      </c>
      <c r="Q95" s="84" t="str">
        <f>IFERROR(IF(C95="", "", (IF(AND(G95&gt;200, H95&lt;&gt;"", I95&lt;&gt;"", L95&lt;&gt;""), "Special Design Needed", IF(I95="Untethered", Calculations!Q86, IF('Design Tool'!I95="Tethered", Calculations!R86, ""))))), "")</f>
        <v/>
      </c>
      <c r="R95" s="82" t="str">
        <f t="shared" si="2"/>
        <v/>
      </c>
      <c r="S95" s="77" t="str">
        <f>IFERROR(IF(C95="", "", (IF(AND(Calculations!K86="F", H95=30, G95&lt;&gt;"", I95&lt;&gt;"", L95&lt;&gt;""), "Special Design Needed", IF(AND(H95=30, H95&lt;&gt;"", I95&lt;&gt;"", L95&lt;&gt;""),IF(Calculations!N86="B","48","ERROR"), IF('Design Tool'!H95&lt;&gt;30, "", ""))))), "")</f>
        <v/>
      </c>
      <c r="T95" s="90" t="str">
        <f>IFERROR(IF(C95="", "", (IF(H95&lt;&gt;30, "", IF(AND(G95&gt;200, H95&lt;&gt;"", I95&lt;&gt;"", L95&lt;&gt;""), "Special Design Needed", IF(AND(H95=30, I95="Untethered"), Calculations!S86, IF(AND(H95=30, 'Design Tool'!I95="Tethered"), Calculations!T86, "")))))), "")</f>
        <v/>
      </c>
      <c r="U95" s="30"/>
    </row>
    <row r="96" spans="2:21" ht="15.75" thickBot="1" x14ac:dyDescent="0.3">
      <c r="B96" s="29"/>
      <c r="C96" s="69"/>
      <c r="D96" s="70"/>
      <c r="E96" s="71"/>
      <c r="F96" s="70"/>
      <c r="G96" s="70"/>
      <c r="H96" s="70"/>
      <c r="I96" s="70"/>
      <c r="J96" s="145"/>
      <c r="K96" s="72"/>
      <c r="L96" s="70"/>
      <c r="M96" s="70"/>
      <c r="N96" s="83" t="str" cm="1">
        <f t="array" ref="N96">IF(OR($L96=ClayNames), VLOOKUP($L96, Calculations!$D$24:$E$27,2, FALSE), "")</f>
        <v/>
      </c>
      <c r="O96" s="79" t="str" cm="1">
        <f t="array" ref="O96">IF(OR($L96 = SandNames), VLOOKUP($L96, Calculations!$B$24:$C$27, 2, FALSE), "")</f>
        <v/>
      </c>
      <c r="P96" s="78" t="str">
        <f>IFERROR(IF(C96= "", "", (IF(AND(G96&lt;&gt;"", H96&lt;&gt;"", I96&lt;&gt;"", L96&lt;&gt;""), Calculations!P87, ""))), "")</f>
        <v/>
      </c>
      <c r="Q96" s="84" t="str">
        <f>IFERROR(IF(C96="", "", (IF(AND(G96&gt;200, H96&lt;&gt;"", I96&lt;&gt;"", L96&lt;&gt;""), "Special Design Needed", IF(I96="Untethered", Calculations!Q87, IF('Design Tool'!I96="Tethered", Calculations!R87, ""))))), "")</f>
        <v/>
      </c>
      <c r="R96" s="82" t="str">
        <f t="shared" si="2"/>
        <v/>
      </c>
      <c r="S96" s="77" t="str">
        <f>IFERROR(IF(C96="", "", (IF(AND(Calculations!K87="F", H96=30, G96&lt;&gt;"", I96&lt;&gt;"", L96&lt;&gt;""), "Special Design Needed", IF(AND(H96=30, H96&lt;&gt;"", I96&lt;&gt;"", L96&lt;&gt;""),IF(Calculations!N87="B","48","ERROR"), IF('Design Tool'!H96&lt;&gt;30, "", ""))))), "")</f>
        <v/>
      </c>
      <c r="T96" s="90" t="str">
        <f>IFERROR(IF(C96="", "", (IF(H96&lt;&gt;30, "", IF(AND(G96&gt;200, H96&lt;&gt;"", I96&lt;&gt;"", L96&lt;&gt;""), "Special Design Needed", IF(AND(H96=30, I96="Untethered"), Calculations!S87, IF(AND(H96=30, 'Design Tool'!I96="Tethered"), Calculations!T87, "")))))), "")</f>
        <v/>
      </c>
      <c r="U96" s="30"/>
    </row>
    <row r="97" spans="2:21" ht="15.75" thickBot="1" x14ac:dyDescent="0.3">
      <c r="B97" s="29"/>
      <c r="C97" s="69"/>
      <c r="D97" s="70"/>
      <c r="E97" s="71"/>
      <c r="F97" s="70"/>
      <c r="G97" s="70"/>
      <c r="H97" s="70"/>
      <c r="I97" s="70"/>
      <c r="J97" s="145"/>
      <c r="K97" s="72"/>
      <c r="L97" s="70"/>
      <c r="M97" s="70"/>
      <c r="N97" s="83" t="str" cm="1">
        <f t="array" ref="N97">IF(OR($L97=ClayNames), VLOOKUP($L97, Calculations!$D$24:$E$27,2, FALSE), "")</f>
        <v/>
      </c>
      <c r="O97" s="79" t="str" cm="1">
        <f t="array" ref="O97">IF(OR($L97 = SandNames), VLOOKUP($L97, Calculations!$B$24:$C$27, 2, FALSE), "")</f>
        <v/>
      </c>
      <c r="P97" s="78" t="str">
        <f>IFERROR(IF(C97= "", "", (IF(AND(G97&lt;&gt;"", H97&lt;&gt;"", I97&lt;&gt;"", L97&lt;&gt;""), Calculations!P88, ""))), "")</f>
        <v/>
      </c>
      <c r="Q97" s="84" t="str">
        <f>IFERROR(IF(C97="", "", (IF(AND(G97&gt;200, H97&lt;&gt;"", I97&lt;&gt;"", L97&lt;&gt;""), "Special Design Needed", IF(I97="Untethered", Calculations!Q88, IF('Design Tool'!I97="Tethered", Calculations!R88, ""))))), "")</f>
        <v/>
      </c>
      <c r="R97" s="82" t="str">
        <f t="shared" si="2"/>
        <v/>
      </c>
      <c r="S97" s="77" t="str">
        <f>IFERROR(IF(C97="", "", (IF(AND(Calculations!K88="F", H97=30, G97&lt;&gt;"", I97&lt;&gt;"", L97&lt;&gt;""), "Special Design Needed", IF(AND(H97=30, H97&lt;&gt;"", I97&lt;&gt;"", L97&lt;&gt;""),IF(Calculations!N88="B","48","ERROR"), IF('Design Tool'!H97&lt;&gt;30, "", ""))))), "")</f>
        <v/>
      </c>
      <c r="T97" s="90" t="str">
        <f>IFERROR(IF(C97="", "", (IF(H97&lt;&gt;30, "", IF(AND(G97&gt;200, H97&lt;&gt;"", I97&lt;&gt;"", L97&lt;&gt;""), "Special Design Needed", IF(AND(H97=30, I97="Untethered"), Calculations!S88, IF(AND(H97=30, 'Design Tool'!I97="Tethered"), Calculations!T88, "")))))), "")</f>
        <v/>
      </c>
      <c r="U97" s="30"/>
    </row>
    <row r="98" spans="2:21" ht="15.75" thickBot="1" x14ac:dyDescent="0.3">
      <c r="B98" s="29"/>
      <c r="C98" s="69"/>
      <c r="D98" s="70"/>
      <c r="E98" s="71"/>
      <c r="F98" s="70"/>
      <c r="G98" s="70"/>
      <c r="H98" s="70"/>
      <c r="I98" s="70"/>
      <c r="J98" s="145"/>
      <c r="K98" s="72"/>
      <c r="L98" s="70"/>
      <c r="M98" s="70"/>
      <c r="N98" s="83" t="str" cm="1">
        <f t="array" ref="N98">IF(OR($L98=ClayNames), VLOOKUP($L98, Calculations!$D$24:$E$27,2, FALSE), "")</f>
        <v/>
      </c>
      <c r="O98" s="79" t="str" cm="1">
        <f t="array" ref="O98">IF(OR($L98 = SandNames), VLOOKUP($L98, Calculations!$B$24:$C$27, 2, FALSE), "")</f>
        <v/>
      </c>
      <c r="P98" s="78" t="str">
        <f>IFERROR(IF(C98= "", "", (IF(AND(G98&lt;&gt;"", H98&lt;&gt;"", I98&lt;&gt;"", L98&lt;&gt;""), Calculations!P89, ""))), "")</f>
        <v/>
      </c>
      <c r="Q98" s="84" t="str">
        <f>IFERROR(IF(C98="", "", (IF(AND(G98&gt;200, H98&lt;&gt;"", I98&lt;&gt;"", L98&lt;&gt;""), "Special Design Needed", IF(I98="Untethered", Calculations!Q89, IF('Design Tool'!I98="Tethered", Calculations!R89, ""))))), "")</f>
        <v/>
      </c>
      <c r="R98" s="82" t="str">
        <f t="shared" si="2"/>
        <v/>
      </c>
      <c r="S98" s="77" t="str">
        <f>IFERROR(IF(C98="", "", (IF(AND(Calculations!K89="F", H98=30, G98&lt;&gt;"", I98&lt;&gt;"", L98&lt;&gt;""), "Special Design Needed", IF(AND(H98=30, H98&lt;&gt;"", I98&lt;&gt;"", L98&lt;&gt;""),IF(Calculations!N89="B","48","ERROR"), IF('Design Tool'!H98&lt;&gt;30, "", ""))))), "")</f>
        <v/>
      </c>
      <c r="T98" s="90" t="str">
        <f>IFERROR(IF(C98="", "", (IF(H98&lt;&gt;30, "", IF(AND(G98&gt;200, H98&lt;&gt;"", I98&lt;&gt;"", L98&lt;&gt;""), "Special Design Needed", IF(AND(H98=30, I98="Untethered"), Calculations!S89, IF(AND(H98=30, 'Design Tool'!I98="Tethered"), Calculations!T89, "")))))), "")</f>
        <v/>
      </c>
      <c r="U98" s="30"/>
    </row>
    <row r="99" spans="2:21" ht="15.75" thickBot="1" x14ac:dyDescent="0.3">
      <c r="B99" s="29"/>
      <c r="C99" s="69"/>
      <c r="D99" s="70"/>
      <c r="E99" s="71"/>
      <c r="F99" s="70"/>
      <c r="G99" s="70"/>
      <c r="H99" s="70"/>
      <c r="I99" s="70"/>
      <c r="J99" s="145"/>
      <c r="K99" s="72"/>
      <c r="L99" s="70"/>
      <c r="M99" s="70"/>
      <c r="N99" s="83" t="str" cm="1">
        <f t="array" ref="N99">IF(OR($L99=ClayNames), VLOOKUP($L99, Calculations!$D$24:$E$27,2, FALSE), "")</f>
        <v/>
      </c>
      <c r="O99" s="79" t="str" cm="1">
        <f t="array" ref="O99">IF(OR($L99 = SandNames), VLOOKUP($L99, Calculations!$B$24:$C$27, 2, FALSE), "")</f>
        <v/>
      </c>
      <c r="P99" s="78" t="str">
        <f>IFERROR(IF(C99= "", "", (IF(AND(G99&lt;&gt;"", H99&lt;&gt;"", I99&lt;&gt;"", L99&lt;&gt;""), Calculations!P90, ""))), "")</f>
        <v/>
      </c>
      <c r="Q99" s="84" t="str">
        <f>IFERROR(IF(C99="", "", (IF(AND(G99&gt;200, H99&lt;&gt;"", I99&lt;&gt;"", L99&lt;&gt;""), "Special Design Needed", IF(I99="Untethered", Calculations!Q90, IF('Design Tool'!I99="Tethered", Calculations!R90, ""))))), "")</f>
        <v/>
      </c>
      <c r="R99" s="82" t="str">
        <f t="shared" si="2"/>
        <v/>
      </c>
      <c r="S99" s="77" t="str">
        <f>IFERROR(IF(C99="", "", (IF(AND(Calculations!K90="F", H99=30, G99&lt;&gt;"", I99&lt;&gt;"", L99&lt;&gt;""), "Special Design Needed", IF(AND(H99=30, H99&lt;&gt;"", I99&lt;&gt;"", L99&lt;&gt;""),IF(Calculations!N90="B","48","ERROR"), IF('Design Tool'!H99&lt;&gt;30, "", ""))))), "")</f>
        <v/>
      </c>
      <c r="T99" s="90" t="str">
        <f>IFERROR(IF(C99="", "", (IF(H99&lt;&gt;30, "", IF(AND(G99&gt;200, H99&lt;&gt;"", I99&lt;&gt;"", L99&lt;&gt;""), "Special Design Needed", IF(AND(H99=30, I99="Untethered"), Calculations!S90, IF(AND(H99=30, 'Design Tool'!I99="Tethered"), Calculations!T90, "")))))), "")</f>
        <v/>
      </c>
      <c r="U99" s="30"/>
    </row>
    <row r="100" spans="2:21" ht="15.75" thickBot="1" x14ac:dyDescent="0.3">
      <c r="B100" s="29"/>
      <c r="C100" s="69"/>
      <c r="D100" s="70"/>
      <c r="E100" s="71"/>
      <c r="F100" s="70"/>
      <c r="G100" s="70"/>
      <c r="H100" s="70"/>
      <c r="I100" s="70"/>
      <c r="J100" s="145"/>
      <c r="K100" s="72"/>
      <c r="L100" s="70"/>
      <c r="M100" s="70"/>
      <c r="N100" s="83" t="str" cm="1">
        <f t="array" ref="N100">IF(OR($L100=ClayNames), VLOOKUP($L100, Calculations!$D$24:$E$27,2, FALSE), "")</f>
        <v/>
      </c>
      <c r="O100" s="79" t="str" cm="1">
        <f t="array" ref="O100">IF(OR($L100 = SandNames), VLOOKUP($L100, Calculations!$B$24:$C$27, 2, FALSE), "")</f>
        <v/>
      </c>
      <c r="P100" s="78" t="str">
        <f>IFERROR(IF(C100= "", "", (IF(AND(G100&lt;&gt;"", H100&lt;&gt;"", I100&lt;&gt;"", L100&lt;&gt;""), Calculations!P91, ""))), "")</f>
        <v/>
      </c>
      <c r="Q100" s="84" t="str">
        <f>IFERROR(IF(C100="", "", (IF(AND(G100&gt;200, H100&lt;&gt;"", I100&lt;&gt;"", L100&lt;&gt;""), "Special Design Needed", IF(I100="Untethered", Calculations!Q91, IF('Design Tool'!I100="Tethered", Calculations!R91, ""))))), "")</f>
        <v/>
      </c>
      <c r="R100" s="82" t="str">
        <f t="shared" si="2"/>
        <v/>
      </c>
      <c r="S100" s="77" t="str">
        <f>IFERROR(IF(C100="", "", (IF(AND(Calculations!K91="F", H100=30, G100&lt;&gt;"", I100&lt;&gt;"", L100&lt;&gt;""), "Special Design Needed", IF(AND(H100=30, H100&lt;&gt;"", I100&lt;&gt;"", L100&lt;&gt;""),IF(Calculations!N91="B","48","ERROR"), IF('Design Tool'!H100&lt;&gt;30, "", ""))))), "")</f>
        <v/>
      </c>
      <c r="T100" s="90" t="str">
        <f>IFERROR(IF(C100="", "", (IF(H100&lt;&gt;30, "", IF(AND(G100&gt;200, H100&lt;&gt;"", I100&lt;&gt;"", L100&lt;&gt;""), "Special Design Needed", IF(AND(H100=30, I100="Untethered"), Calculations!S91, IF(AND(H100=30, 'Design Tool'!I100="Tethered"), Calculations!T91, "")))))), "")</f>
        <v/>
      </c>
      <c r="U100" s="30"/>
    </row>
    <row r="101" spans="2:21" ht="15.75" thickBot="1" x14ac:dyDescent="0.3">
      <c r="B101" s="29"/>
      <c r="C101" s="69"/>
      <c r="D101" s="70"/>
      <c r="E101" s="71"/>
      <c r="F101" s="70"/>
      <c r="G101" s="70"/>
      <c r="H101" s="70"/>
      <c r="I101" s="70"/>
      <c r="J101" s="145"/>
      <c r="K101" s="72"/>
      <c r="L101" s="70"/>
      <c r="M101" s="70"/>
      <c r="N101" s="83" t="str" cm="1">
        <f t="array" ref="N101">IF(OR($L101=ClayNames), VLOOKUP($L101, Calculations!$D$24:$E$27,2, FALSE), "")</f>
        <v/>
      </c>
      <c r="O101" s="79" t="str" cm="1">
        <f t="array" ref="O101">IF(OR($L101 = SandNames), VLOOKUP($L101, Calculations!$B$24:$C$27, 2, FALSE), "")</f>
        <v/>
      </c>
      <c r="P101" s="78" t="str">
        <f>IFERROR(IF(C101= "", "", (IF(AND(G101&lt;&gt;"", H101&lt;&gt;"", I101&lt;&gt;"", L101&lt;&gt;""), Calculations!P92, ""))), "")</f>
        <v/>
      </c>
      <c r="Q101" s="84" t="str">
        <f>IFERROR(IF(C101="", "", (IF(AND(G101&gt;200, H101&lt;&gt;"", I101&lt;&gt;"", L101&lt;&gt;""), "Special Design Needed", IF(I101="Untethered", Calculations!Q92, IF('Design Tool'!I101="Tethered", Calculations!R92, ""))))), "")</f>
        <v/>
      </c>
      <c r="R101" s="82" t="str">
        <f t="shared" si="2"/>
        <v/>
      </c>
      <c r="S101" s="77" t="str">
        <f>IFERROR(IF(C101="", "", (IF(AND(Calculations!K92="F", H101=30, G101&lt;&gt;"", I101&lt;&gt;"", L101&lt;&gt;""), "Special Design Needed", IF(AND(H101=30, H101&lt;&gt;"", I101&lt;&gt;"", L101&lt;&gt;""),IF(Calculations!N92="B","48","ERROR"), IF('Design Tool'!H101&lt;&gt;30, "", ""))))), "")</f>
        <v/>
      </c>
      <c r="T101" s="90" t="str">
        <f>IFERROR(IF(C101="", "", (IF(H101&lt;&gt;30, "", IF(AND(G101&gt;200, H101&lt;&gt;"", I101&lt;&gt;"", L101&lt;&gt;""), "Special Design Needed", IF(AND(H101=30, I101="Untethered"), Calculations!S92, IF(AND(H101=30, 'Design Tool'!I101="Tethered"), Calculations!T92, "")))))), "")</f>
        <v/>
      </c>
      <c r="U101" s="30"/>
    </row>
    <row r="102" spans="2:21" ht="15.75" thickBot="1" x14ac:dyDescent="0.3">
      <c r="B102" s="29"/>
      <c r="C102" s="69"/>
      <c r="D102" s="70"/>
      <c r="E102" s="71"/>
      <c r="F102" s="70"/>
      <c r="G102" s="70"/>
      <c r="H102" s="70"/>
      <c r="I102" s="70"/>
      <c r="J102" s="145"/>
      <c r="K102" s="72"/>
      <c r="L102" s="70"/>
      <c r="M102" s="70"/>
      <c r="N102" s="83" t="str" cm="1">
        <f t="array" ref="N102">IF(OR($L102=ClayNames), VLOOKUP($L102, Calculations!$D$24:$E$27,2, FALSE), "")</f>
        <v/>
      </c>
      <c r="O102" s="79" t="str" cm="1">
        <f t="array" ref="O102">IF(OR($L102 = SandNames), VLOOKUP($L102, Calculations!$B$24:$C$27, 2, FALSE), "")</f>
        <v/>
      </c>
      <c r="P102" s="78" t="str">
        <f>IFERROR(IF(C102= "", "", (IF(AND(G102&lt;&gt;"", H102&lt;&gt;"", I102&lt;&gt;"", L102&lt;&gt;""), Calculations!P93, ""))), "")</f>
        <v/>
      </c>
      <c r="Q102" s="84" t="str">
        <f>IFERROR(IF(C102="", "", (IF(AND(G102&gt;200, H102&lt;&gt;"", I102&lt;&gt;"", L102&lt;&gt;""), "Special Design Needed", IF(I102="Untethered", Calculations!Q93, IF('Design Tool'!I102="Tethered", Calculations!R93, ""))))), "")</f>
        <v/>
      </c>
      <c r="R102" s="82" t="str">
        <f t="shared" si="2"/>
        <v/>
      </c>
      <c r="S102" s="77" t="str">
        <f>IFERROR(IF(C102="", "", (IF(AND(Calculations!K93="F", H102=30, G102&lt;&gt;"", I102&lt;&gt;"", L102&lt;&gt;""), "Special Design Needed", IF(AND(H102=30, H102&lt;&gt;"", I102&lt;&gt;"", L102&lt;&gt;""),IF(Calculations!N93="B","48","ERROR"), IF('Design Tool'!H102&lt;&gt;30, "", ""))))), "")</f>
        <v/>
      </c>
      <c r="T102" s="90" t="str">
        <f>IFERROR(IF(C102="", "", (IF(H102&lt;&gt;30, "", IF(AND(G102&gt;200, H102&lt;&gt;"", I102&lt;&gt;"", L102&lt;&gt;""), "Special Design Needed", IF(AND(H102=30, I102="Untethered"), Calculations!S93, IF(AND(H102=30, 'Design Tool'!I102="Tethered"), Calculations!T93, "")))))), "")</f>
        <v/>
      </c>
      <c r="U102" s="30"/>
    </row>
    <row r="103" spans="2:21" ht="15.75" thickBot="1" x14ac:dyDescent="0.3">
      <c r="B103" s="29"/>
      <c r="C103" s="69"/>
      <c r="D103" s="70"/>
      <c r="E103" s="71"/>
      <c r="F103" s="70"/>
      <c r="G103" s="70"/>
      <c r="H103" s="70"/>
      <c r="I103" s="70"/>
      <c r="J103" s="145"/>
      <c r="K103" s="72"/>
      <c r="L103" s="70"/>
      <c r="M103" s="70"/>
      <c r="N103" s="83" t="str" cm="1">
        <f t="array" ref="N103">IF(OR($L103=ClayNames), VLOOKUP($L103, Calculations!$D$24:$E$27,2, FALSE), "")</f>
        <v/>
      </c>
      <c r="O103" s="79" t="str" cm="1">
        <f t="array" ref="O103">IF(OR($L103 = SandNames), VLOOKUP($L103, Calculations!$B$24:$C$27, 2, FALSE), "")</f>
        <v/>
      </c>
      <c r="P103" s="78" t="str">
        <f>IFERROR(IF(C103= "", "", (IF(AND(G103&lt;&gt;"", H103&lt;&gt;"", I103&lt;&gt;"", L103&lt;&gt;""), Calculations!P94, ""))), "")</f>
        <v/>
      </c>
      <c r="Q103" s="84" t="str">
        <f>IFERROR(IF(C103="", "", (IF(AND(G103&gt;200, H103&lt;&gt;"", I103&lt;&gt;"", L103&lt;&gt;""), "Special Design Needed", IF(I103="Untethered", Calculations!Q94, IF('Design Tool'!I103="Tethered", Calculations!R94, ""))))), "")</f>
        <v/>
      </c>
      <c r="R103" s="82" t="str">
        <f t="shared" si="2"/>
        <v/>
      </c>
      <c r="S103" s="77" t="str">
        <f>IFERROR(IF(C103="", "", (IF(AND(Calculations!K94="F", H103=30, G103&lt;&gt;"", I103&lt;&gt;"", L103&lt;&gt;""), "Special Design Needed", IF(AND(H103=30, H103&lt;&gt;"", I103&lt;&gt;"", L103&lt;&gt;""),IF(Calculations!N94="B","48","ERROR"), IF('Design Tool'!H103&lt;&gt;30, "", ""))))), "")</f>
        <v/>
      </c>
      <c r="T103" s="90" t="str">
        <f>IFERROR(IF(C103="", "", (IF(H103&lt;&gt;30, "", IF(AND(G103&gt;200, H103&lt;&gt;"", I103&lt;&gt;"", L103&lt;&gt;""), "Special Design Needed", IF(AND(H103=30, I103="Untethered"), Calculations!S94, IF(AND(H103=30, 'Design Tool'!I103="Tethered"), Calculations!T94, "")))))), "")</f>
        <v/>
      </c>
      <c r="U103" s="30"/>
    </row>
    <row r="104" spans="2:21" ht="15.75" thickBot="1" x14ac:dyDescent="0.3">
      <c r="B104" s="29"/>
      <c r="C104" s="69"/>
      <c r="D104" s="70"/>
      <c r="E104" s="71"/>
      <c r="F104" s="70"/>
      <c r="G104" s="70"/>
      <c r="H104" s="70"/>
      <c r="I104" s="70"/>
      <c r="J104" s="145"/>
      <c r="K104" s="72"/>
      <c r="L104" s="70"/>
      <c r="M104" s="70"/>
      <c r="N104" s="83" t="str" cm="1">
        <f t="array" ref="N104">IF(OR($L104=ClayNames), VLOOKUP($L104, Calculations!$D$24:$E$27,2, FALSE), "")</f>
        <v/>
      </c>
      <c r="O104" s="79" t="str" cm="1">
        <f t="array" ref="O104">IF(OR($L104 = SandNames), VLOOKUP($L104, Calculations!$B$24:$C$27, 2, FALSE), "")</f>
        <v/>
      </c>
      <c r="P104" s="78" t="str">
        <f>IFERROR(IF(C104= "", "", (IF(AND(G104&lt;&gt;"", H104&lt;&gt;"", I104&lt;&gt;"", L104&lt;&gt;""), Calculations!P95, ""))), "")</f>
        <v/>
      </c>
      <c r="Q104" s="84" t="str">
        <f>IFERROR(IF(C104="", "", (IF(AND(G104&gt;200, H104&lt;&gt;"", I104&lt;&gt;"", L104&lt;&gt;""), "Special Design Needed", IF(I104="Untethered", Calculations!Q95, IF('Design Tool'!I104="Tethered", Calculations!R95, ""))))), "")</f>
        <v/>
      </c>
      <c r="R104" s="82" t="str">
        <f t="shared" si="2"/>
        <v/>
      </c>
      <c r="S104" s="77" t="str">
        <f>IFERROR(IF(C104="", "", (IF(AND(Calculations!K95="F", H104=30, G104&lt;&gt;"", I104&lt;&gt;"", L104&lt;&gt;""), "Special Design Needed", IF(AND(H104=30, H104&lt;&gt;"", I104&lt;&gt;"", L104&lt;&gt;""),IF(Calculations!N95="B","48","ERROR"), IF('Design Tool'!H104&lt;&gt;30, "", ""))))), "")</f>
        <v/>
      </c>
      <c r="T104" s="90" t="str">
        <f>IFERROR(IF(C104="", "", (IF(H104&lt;&gt;30, "", IF(AND(G104&gt;200, H104&lt;&gt;"", I104&lt;&gt;"", L104&lt;&gt;""), "Special Design Needed", IF(AND(H104=30, I104="Untethered"), Calculations!S95, IF(AND(H104=30, 'Design Tool'!I104="Tethered"), Calculations!T95, "")))))), "")</f>
        <v/>
      </c>
      <c r="U104" s="30"/>
    </row>
    <row r="105" spans="2:21" ht="15.75" thickBot="1" x14ac:dyDescent="0.3">
      <c r="B105" s="29"/>
      <c r="C105" s="69"/>
      <c r="D105" s="70"/>
      <c r="E105" s="71"/>
      <c r="F105" s="70"/>
      <c r="G105" s="70"/>
      <c r="H105" s="70"/>
      <c r="I105" s="70"/>
      <c r="J105" s="145"/>
      <c r="K105" s="72"/>
      <c r="L105" s="70"/>
      <c r="M105" s="70"/>
      <c r="N105" s="83" t="str" cm="1">
        <f t="array" ref="N105">IF(OR($L105=ClayNames), VLOOKUP($L105, Calculations!$D$24:$E$27,2, FALSE), "")</f>
        <v/>
      </c>
      <c r="O105" s="79" t="str" cm="1">
        <f t="array" ref="O105">IF(OR($L105 = SandNames), VLOOKUP($L105, Calculations!$B$24:$C$27, 2, FALSE), "")</f>
        <v/>
      </c>
      <c r="P105" s="78" t="str">
        <f>IFERROR(IF(C105= "", "", (IF(AND(G105&lt;&gt;"", H105&lt;&gt;"", I105&lt;&gt;"", L105&lt;&gt;""), Calculations!P96, ""))), "")</f>
        <v/>
      </c>
      <c r="Q105" s="84" t="str">
        <f>IFERROR(IF(C105="", "", (IF(AND(G105&gt;200, H105&lt;&gt;"", I105&lt;&gt;"", L105&lt;&gt;""), "Special Design Needed", IF(I105="Untethered", Calculations!Q96, IF('Design Tool'!I105="Tethered", Calculations!R96, ""))))), "")</f>
        <v/>
      </c>
      <c r="R105" s="82" t="str">
        <f t="shared" si="2"/>
        <v/>
      </c>
      <c r="S105" s="77" t="str">
        <f>IFERROR(IF(C105="", "", (IF(AND(Calculations!K96="F", H105=30, G105&lt;&gt;"", I105&lt;&gt;"", L105&lt;&gt;""), "Special Design Needed", IF(AND(H105=30, H105&lt;&gt;"", I105&lt;&gt;"", L105&lt;&gt;""),IF(Calculations!N96="B","48","ERROR"), IF('Design Tool'!H105&lt;&gt;30, "", ""))))), "")</f>
        <v/>
      </c>
      <c r="T105" s="90" t="str">
        <f>IFERROR(IF(C105="", "", (IF(H105&lt;&gt;30, "", IF(AND(G105&gt;200, H105&lt;&gt;"", I105&lt;&gt;"", L105&lt;&gt;""), "Special Design Needed", IF(AND(H105=30, I105="Untethered"), Calculations!S96, IF(AND(H105=30, 'Design Tool'!I105="Tethered"), Calculations!T96, "")))))), "")</f>
        <v/>
      </c>
      <c r="U105" s="30"/>
    </row>
    <row r="106" spans="2:21" ht="15.75" thickBot="1" x14ac:dyDescent="0.3">
      <c r="B106" s="29"/>
      <c r="C106" s="69"/>
      <c r="D106" s="70"/>
      <c r="E106" s="71"/>
      <c r="F106" s="70"/>
      <c r="G106" s="70"/>
      <c r="H106" s="70"/>
      <c r="I106" s="70"/>
      <c r="J106" s="145"/>
      <c r="K106" s="72"/>
      <c r="L106" s="70"/>
      <c r="M106" s="70"/>
      <c r="N106" s="83" t="str" cm="1">
        <f t="array" ref="N106">IF(OR($L106=ClayNames), VLOOKUP($L106, Calculations!$D$24:$E$27,2, FALSE), "")</f>
        <v/>
      </c>
      <c r="O106" s="79" t="str" cm="1">
        <f t="array" ref="O106">IF(OR($L106 = SandNames), VLOOKUP($L106, Calculations!$B$24:$C$27, 2, FALSE), "")</f>
        <v/>
      </c>
      <c r="P106" s="78" t="str">
        <f>IFERROR(IF(C106= "", "", (IF(AND(G106&lt;&gt;"", H106&lt;&gt;"", I106&lt;&gt;"", L106&lt;&gt;""), Calculations!P97, ""))), "")</f>
        <v/>
      </c>
      <c r="Q106" s="84" t="str">
        <f>IFERROR(IF(C106="", "", (IF(AND(G106&gt;200, H106&lt;&gt;"", I106&lt;&gt;"", L106&lt;&gt;""), "Special Design Needed", IF(I106="Untethered", Calculations!Q97, IF('Design Tool'!I106="Tethered", Calculations!R97, ""))))), "")</f>
        <v/>
      </c>
      <c r="R106" s="82" t="str">
        <f t="shared" si="2"/>
        <v/>
      </c>
      <c r="S106" s="77" t="str">
        <f>IFERROR(IF(C106="", "", (IF(AND(Calculations!K97="F", H106=30, G106&lt;&gt;"", I106&lt;&gt;"", L106&lt;&gt;""), "Special Design Needed", IF(AND(H106=30, H106&lt;&gt;"", I106&lt;&gt;"", L106&lt;&gt;""),IF(Calculations!N97="B","48","ERROR"), IF('Design Tool'!H106&lt;&gt;30, "", ""))))), "")</f>
        <v/>
      </c>
      <c r="T106" s="90" t="str">
        <f>IFERROR(IF(C106="", "", (IF(H106&lt;&gt;30, "", IF(AND(G106&gt;200, H106&lt;&gt;"", I106&lt;&gt;"", L106&lt;&gt;""), "Special Design Needed", IF(AND(H106=30, I106="Untethered"), Calculations!S97, IF(AND(H106=30, 'Design Tool'!I106="Tethered"), Calculations!T97, "")))))), "")</f>
        <v/>
      </c>
      <c r="U106" s="30"/>
    </row>
    <row r="107" spans="2:21" ht="15.75" thickBot="1" x14ac:dyDescent="0.3">
      <c r="B107" s="29"/>
      <c r="C107" s="69"/>
      <c r="D107" s="70"/>
      <c r="E107" s="71"/>
      <c r="F107" s="70"/>
      <c r="G107" s="70"/>
      <c r="H107" s="70"/>
      <c r="I107" s="70"/>
      <c r="J107" s="145"/>
      <c r="K107" s="72"/>
      <c r="L107" s="70"/>
      <c r="M107" s="70"/>
      <c r="N107" s="83" t="str" cm="1">
        <f t="array" ref="N107">IF(OR($L107=ClayNames), VLOOKUP($L107, Calculations!$D$24:$E$27,2, FALSE), "")</f>
        <v/>
      </c>
      <c r="O107" s="79" t="str" cm="1">
        <f t="array" ref="O107">IF(OR($L107 = SandNames), VLOOKUP($L107, Calculations!$B$24:$C$27, 2, FALSE), "")</f>
        <v/>
      </c>
      <c r="P107" s="78" t="str">
        <f>IFERROR(IF(C107= "", "", (IF(AND(G107&lt;&gt;"", H107&lt;&gt;"", I107&lt;&gt;"", L107&lt;&gt;""), Calculations!P98, ""))), "")</f>
        <v/>
      </c>
      <c r="Q107" s="84" t="str">
        <f>IFERROR(IF(C107="", "", (IF(AND(G107&gt;200, H107&lt;&gt;"", I107&lt;&gt;"", L107&lt;&gt;""), "Special Design Needed", IF(I107="Untethered", Calculations!Q98, IF('Design Tool'!I107="Tethered", Calculations!R98, ""))))), "")</f>
        <v/>
      </c>
      <c r="R107" s="82" t="str">
        <f t="shared" si="2"/>
        <v/>
      </c>
      <c r="S107" s="77" t="str">
        <f>IFERROR(IF(C107="", "", (IF(AND(Calculations!K98="F", H107=30, G107&lt;&gt;"", I107&lt;&gt;"", L107&lt;&gt;""), "Special Design Needed", IF(AND(H107=30, H107&lt;&gt;"", I107&lt;&gt;"", L107&lt;&gt;""),IF(Calculations!N98="B","48","ERROR"), IF('Design Tool'!H107&lt;&gt;30, "", ""))))), "")</f>
        <v/>
      </c>
      <c r="T107" s="90" t="str">
        <f>IFERROR(IF(C107="", "", (IF(H107&lt;&gt;30, "", IF(AND(G107&gt;200, H107&lt;&gt;"", I107&lt;&gt;"", L107&lt;&gt;""), "Special Design Needed", IF(AND(H107=30, I107="Untethered"), Calculations!S98, IF(AND(H107=30, 'Design Tool'!I107="Tethered"), Calculations!T98, "")))))), "")</f>
        <v/>
      </c>
      <c r="U107" s="30"/>
    </row>
    <row r="108" spans="2:21" ht="15.75" thickBot="1" x14ac:dyDescent="0.3">
      <c r="B108" s="29"/>
      <c r="C108" s="69"/>
      <c r="D108" s="70"/>
      <c r="E108" s="71"/>
      <c r="F108" s="70"/>
      <c r="G108" s="70"/>
      <c r="H108" s="70"/>
      <c r="I108" s="70"/>
      <c r="J108" s="145"/>
      <c r="K108" s="72"/>
      <c r="L108" s="70"/>
      <c r="M108" s="70"/>
      <c r="N108" s="83" t="str" cm="1">
        <f t="array" ref="N108">IF(OR($L108=ClayNames), VLOOKUP($L108, Calculations!$D$24:$E$27,2, FALSE), "")</f>
        <v/>
      </c>
      <c r="O108" s="79" t="str" cm="1">
        <f t="array" ref="O108">IF(OR($L108 = SandNames), VLOOKUP($L108, Calculations!$B$24:$C$27, 2, FALSE), "")</f>
        <v/>
      </c>
      <c r="P108" s="78" t="str">
        <f>IFERROR(IF(C108= "", "", (IF(AND(G108&lt;&gt;"", H108&lt;&gt;"", I108&lt;&gt;"", L108&lt;&gt;""), Calculations!P99, ""))), "")</f>
        <v/>
      </c>
      <c r="Q108" s="84" t="str">
        <f>IFERROR(IF(C108="", "", (IF(AND(G108&gt;200, H108&lt;&gt;"", I108&lt;&gt;"", L108&lt;&gt;""), "Special Design Needed", IF(I108="Untethered", Calculations!Q99, IF('Design Tool'!I108="Tethered", Calculations!R99, ""))))), "")</f>
        <v/>
      </c>
      <c r="R108" s="82" t="str">
        <f t="shared" si="2"/>
        <v/>
      </c>
      <c r="S108" s="77" t="str">
        <f>IFERROR(IF(C108="", "", (IF(AND(Calculations!K99="F", H108=30, G108&lt;&gt;"", I108&lt;&gt;"", L108&lt;&gt;""), "Special Design Needed", IF(AND(H108=30, H108&lt;&gt;"", I108&lt;&gt;"", L108&lt;&gt;""),IF(Calculations!N99="B","48","ERROR"), IF('Design Tool'!H108&lt;&gt;30, "", ""))))), "")</f>
        <v/>
      </c>
      <c r="T108" s="90" t="str">
        <f>IFERROR(IF(C108="", "", (IF(H108&lt;&gt;30, "", IF(AND(G108&gt;200, H108&lt;&gt;"", I108&lt;&gt;"", L108&lt;&gt;""), "Special Design Needed", IF(AND(H108=30, I108="Untethered"), Calculations!S99, IF(AND(H108=30, 'Design Tool'!I108="Tethered"), Calculations!T99, "")))))), "")</f>
        <v/>
      </c>
      <c r="U108" s="30"/>
    </row>
    <row r="109" spans="2:21" ht="15.75" thickBot="1" x14ac:dyDescent="0.3">
      <c r="B109" s="29"/>
      <c r="C109" s="69"/>
      <c r="D109" s="70"/>
      <c r="E109" s="71"/>
      <c r="F109" s="70"/>
      <c r="G109" s="70"/>
      <c r="H109" s="70"/>
      <c r="I109" s="70"/>
      <c r="J109" s="145"/>
      <c r="K109" s="72"/>
      <c r="L109" s="70"/>
      <c r="M109" s="70"/>
      <c r="N109" s="83" t="str" cm="1">
        <f t="array" ref="N109">IF(OR($L109=ClayNames), VLOOKUP($L109, Calculations!$D$24:$E$27,2, FALSE), "")</f>
        <v/>
      </c>
      <c r="O109" s="79" t="str" cm="1">
        <f t="array" ref="O109">IF(OR($L109 = SandNames), VLOOKUP($L109, Calculations!$B$24:$C$27, 2, FALSE), "")</f>
        <v/>
      </c>
      <c r="P109" s="78" t="str">
        <f>IFERROR(IF(C109= "", "", (IF(AND(G109&lt;&gt;"", H109&lt;&gt;"", I109&lt;&gt;"", L109&lt;&gt;""), Calculations!P100, ""))), "")</f>
        <v/>
      </c>
      <c r="Q109" s="84" t="str">
        <f>IFERROR(IF(C109="", "", (IF(AND(G109&gt;200, H109&lt;&gt;"", I109&lt;&gt;"", L109&lt;&gt;""), "Special Design Needed", IF(I109="Untethered", Calculations!Q100, IF('Design Tool'!I109="Tethered", Calculations!R100, ""))))), "")</f>
        <v/>
      </c>
      <c r="R109" s="82" t="str">
        <f t="shared" ref="R109:R139" si="3">IF(H109=30, "OR","")</f>
        <v/>
      </c>
      <c r="S109" s="77" t="str">
        <f>IFERROR(IF(C109="", "", (IF(AND(Calculations!K100="F", H109=30, G109&lt;&gt;"", I109&lt;&gt;"", L109&lt;&gt;""), "Special Design Needed", IF(AND(H109=30, H109&lt;&gt;"", I109&lt;&gt;"", L109&lt;&gt;""),IF(Calculations!N100="B","48","ERROR"), IF('Design Tool'!H109&lt;&gt;30, "", ""))))), "")</f>
        <v/>
      </c>
      <c r="T109" s="90" t="str">
        <f>IFERROR(IF(C109="", "", (IF(H109&lt;&gt;30, "", IF(AND(G109&gt;200, H109&lt;&gt;"", I109&lt;&gt;"", L109&lt;&gt;""), "Special Design Needed", IF(AND(H109=30, I109="Untethered"), Calculations!S100, IF(AND(H109=30, 'Design Tool'!I109="Tethered"), Calculations!T100, "")))))), "")</f>
        <v/>
      </c>
      <c r="U109" s="30"/>
    </row>
    <row r="110" spans="2:21" ht="15.75" thickBot="1" x14ac:dyDescent="0.3">
      <c r="B110" s="29"/>
      <c r="C110" s="69"/>
      <c r="D110" s="70"/>
      <c r="E110" s="71"/>
      <c r="F110" s="70"/>
      <c r="G110" s="70"/>
      <c r="H110" s="70"/>
      <c r="I110" s="70"/>
      <c r="J110" s="145"/>
      <c r="K110" s="72"/>
      <c r="L110" s="70"/>
      <c r="M110" s="70"/>
      <c r="N110" s="83" t="str" cm="1">
        <f t="array" ref="N110">IF(OR($L110=ClayNames), VLOOKUP($L110, Calculations!$D$24:$E$27,2, FALSE), "")</f>
        <v/>
      </c>
      <c r="O110" s="79" t="str" cm="1">
        <f t="array" ref="O110">IF(OR($L110 = SandNames), VLOOKUP($L110, Calculations!$B$24:$C$27, 2, FALSE), "")</f>
        <v/>
      </c>
      <c r="P110" s="78" t="str">
        <f>IFERROR(IF(C110= "", "", (IF(AND(G110&lt;&gt;"", H110&lt;&gt;"", I110&lt;&gt;"", L110&lt;&gt;""), Calculations!P101, ""))), "")</f>
        <v/>
      </c>
      <c r="Q110" s="84" t="str">
        <f>IFERROR(IF(C110="", "", (IF(AND(G110&gt;200, H110&lt;&gt;"", I110&lt;&gt;"", L110&lt;&gt;""), "Special Design Needed", IF(I110="Untethered", Calculations!Q101, IF('Design Tool'!I110="Tethered", Calculations!R101, ""))))), "")</f>
        <v/>
      </c>
      <c r="R110" s="82" t="str">
        <f t="shared" si="3"/>
        <v/>
      </c>
      <c r="S110" s="77" t="str">
        <f>IFERROR(IF(C110="", "", (IF(AND(Calculations!K101="F", H110=30, G110&lt;&gt;"", I110&lt;&gt;"", L110&lt;&gt;""), "Special Design Needed", IF(AND(H110=30, H110&lt;&gt;"", I110&lt;&gt;"", L110&lt;&gt;""),IF(Calculations!N101="B","48","ERROR"), IF('Design Tool'!H110&lt;&gt;30, "", ""))))), "")</f>
        <v/>
      </c>
      <c r="T110" s="90" t="str">
        <f>IFERROR(IF(C110="", "", (IF(H110&lt;&gt;30, "", IF(AND(G110&gt;200, H110&lt;&gt;"", I110&lt;&gt;"", L110&lt;&gt;""), "Special Design Needed", IF(AND(H110=30, I110="Untethered"), Calculations!S101, IF(AND(H110=30, 'Design Tool'!I110="Tethered"), Calculations!T101, "")))))), "")</f>
        <v/>
      </c>
      <c r="U110" s="30"/>
    </row>
    <row r="111" spans="2:21" ht="15.75" thickBot="1" x14ac:dyDescent="0.3">
      <c r="B111" s="29"/>
      <c r="C111" s="69"/>
      <c r="D111" s="70"/>
      <c r="E111" s="71"/>
      <c r="F111" s="70"/>
      <c r="G111" s="70"/>
      <c r="H111" s="70"/>
      <c r="I111" s="70"/>
      <c r="J111" s="145"/>
      <c r="K111" s="72"/>
      <c r="L111" s="70"/>
      <c r="M111" s="70"/>
      <c r="N111" s="83" t="str" cm="1">
        <f t="array" ref="N111">IF(OR($L111=ClayNames), VLOOKUP($L111, Calculations!$D$24:$E$27,2, FALSE), "")</f>
        <v/>
      </c>
      <c r="O111" s="79" t="str" cm="1">
        <f t="array" ref="O111">IF(OR($L111 = SandNames), VLOOKUP($L111, Calculations!$B$24:$C$27, 2, FALSE), "")</f>
        <v/>
      </c>
      <c r="P111" s="78" t="str">
        <f>IFERROR(IF(C111= "", "", (IF(AND(G111&lt;&gt;"", H111&lt;&gt;"", I111&lt;&gt;"", L111&lt;&gt;""), Calculations!P102, ""))), "")</f>
        <v/>
      </c>
      <c r="Q111" s="84" t="str">
        <f>IFERROR(IF(C111="", "", (IF(AND(G111&gt;200, H111&lt;&gt;"", I111&lt;&gt;"", L111&lt;&gt;""), "Special Design Needed", IF(I111="Untethered", Calculations!Q102, IF('Design Tool'!I111="Tethered", Calculations!R102, ""))))), "")</f>
        <v/>
      </c>
      <c r="R111" s="82" t="str">
        <f t="shared" si="3"/>
        <v/>
      </c>
      <c r="S111" s="77" t="str">
        <f>IFERROR(IF(C111="", "", (IF(AND(Calculations!K102="F", H111=30, G111&lt;&gt;"", I111&lt;&gt;"", L111&lt;&gt;""), "Special Design Needed", IF(AND(H111=30, H111&lt;&gt;"", I111&lt;&gt;"", L111&lt;&gt;""),IF(Calculations!N102="B","48","ERROR"), IF('Design Tool'!H111&lt;&gt;30, "", ""))))), "")</f>
        <v/>
      </c>
      <c r="T111" s="90" t="str">
        <f>IFERROR(IF(C111="", "", (IF(H111&lt;&gt;30, "", IF(AND(G111&gt;200, H111&lt;&gt;"", I111&lt;&gt;"", L111&lt;&gt;""), "Special Design Needed", IF(AND(H111=30, I111="Untethered"), Calculations!S102, IF(AND(H111=30, 'Design Tool'!I111="Tethered"), Calculations!T102, "")))))), "")</f>
        <v/>
      </c>
      <c r="U111" s="30"/>
    </row>
    <row r="112" spans="2:21" ht="15.75" thickBot="1" x14ac:dyDescent="0.3">
      <c r="B112" s="29"/>
      <c r="C112" s="69"/>
      <c r="D112" s="70"/>
      <c r="E112" s="71"/>
      <c r="F112" s="70"/>
      <c r="G112" s="70"/>
      <c r="H112" s="70"/>
      <c r="I112" s="70"/>
      <c r="J112" s="145"/>
      <c r="K112" s="72"/>
      <c r="L112" s="70"/>
      <c r="M112" s="70"/>
      <c r="N112" s="83" t="str" cm="1">
        <f t="array" ref="N112">IF(OR($L112=ClayNames), VLOOKUP($L112, Calculations!$D$24:$E$27,2, FALSE), "")</f>
        <v/>
      </c>
      <c r="O112" s="79" t="str" cm="1">
        <f t="array" ref="O112">IF(OR($L112 = SandNames), VLOOKUP($L112, Calculations!$B$24:$C$27, 2, FALSE), "")</f>
        <v/>
      </c>
      <c r="P112" s="78" t="str">
        <f>IFERROR(IF(C112= "", "", (IF(AND(G112&lt;&gt;"", H112&lt;&gt;"", I112&lt;&gt;"", L112&lt;&gt;""), Calculations!P103, ""))), "")</f>
        <v/>
      </c>
      <c r="Q112" s="84" t="str">
        <f>IFERROR(IF(C112="", "", (IF(AND(G112&gt;200, H112&lt;&gt;"", I112&lt;&gt;"", L112&lt;&gt;""), "Special Design Needed", IF(I112="Untethered", Calculations!Q103, IF('Design Tool'!I112="Tethered", Calculations!R103, ""))))), "")</f>
        <v/>
      </c>
      <c r="R112" s="82" t="str">
        <f t="shared" si="3"/>
        <v/>
      </c>
      <c r="S112" s="77" t="str">
        <f>IFERROR(IF(C112="", "", (IF(AND(Calculations!K103="F", H112=30, G112&lt;&gt;"", I112&lt;&gt;"", L112&lt;&gt;""), "Special Design Needed", IF(AND(H112=30, H112&lt;&gt;"", I112&lt;&gt;"", L112&lt;&gt;""),IF(Calculations!N103="B","48","ERROR"), IF('Design Tool'!H112&lt;&gt;30, "", ""))))), "")</f>
        <v/>
      </c>
      <c r="T112" s="90" t="str">
        <f>IFERROR(IF(C112="", "", (IF(H112&lt;&gt;30, "", IF(AND(G112&gt;200, H112&lt;&gt;"", I112&lt;&gt;"", L112&lt;&gt;""), "Special Design Needed", IF(AND(H112=30, I112="Untethered"), Calculations!S103, IF(AND(H112=30, 'Design Tool'!I112="Tethered"), Calculations!T103, "")))))), "")</f>
        <v/>
      </c>
      <c r="U112" s="30"/>
    </row>
    <row r="113" spans="2:21" ht="15.75" thickBot="1" x14ac:dyDescent="0.3">
      <c r="B113" s="29"/>
      <c r="C113" s="69"/>
      <c r="D113" s="70"/>
      <c r="E113" s="71"/>
      <c r="F113" s="70"/>
      <c r="G113" s="70"/>
      <c r="H113" s="70"/>
      <c r="I113" s="70"/>
      <c r="J113" s="145"/>
      <c r="K113" s="72"/>
      <c r="L113" s="70"/>
      <c r="M113" s="70"/>
      <c r="N113" s="83" t="str" cm="1">
        <f t="array" ref="N113">IF(OR($L113=ClayNames), VLOOKUP($L113, Calculations!$D$24:$E$27,2, FALSE), "")</f>
        <v/>
      </c>
      <c r="O113" s="79" t="str" cm="1">
        <f t="array" ref="O113">IF(OR($L113 = SandNames), VLOOKUP($L113, Calculations!$B$24:$C$27, 2, FALSE), "")</f>
        <v/>
      </c>
      <c r="P113" s="78" t="str">
        <f>IFERROR(IF(C113= "", "", (IF(AND(G113&lt;&gt;"", H113&lt;&gt;"", I113&lt;&gt;"", L113&lt;&gt;""), Calculations!P104, ""))), "")</f>
        <v/>
      </c>
      <c r="Q113" s="84" t="str">
        <f>IFERROR(IF(C113="", "", (IF(AND(G113&gt;200, H113&lt;&gt;"", I113&lt;&gt;"", L113&lt;&gt;""), "Special Design Needed", IF(I113="Untethered", Calculations!Q104, IF('Design Tool'!I113="Tethered", Calculations!R104, ""))))), "")</f>
        <v/>
      </c>
      <c r="R113" s="82" t="str">
        <f t="shared" si="3"/>
        <v/>
      </c>
      <c r="S113" s="77" t="str">
        <f>IFERROR(IF(C113="", "", (IF(AND(Calculations!K104="F", H113=30, G113&lt;&gt;"", I113&lt;&gt;"", L113&lt;&gt;""), "Special Design Needed", IF(AND(H113=30, H113&lt;&gt;"", I113&lt;&gt;"", L113&lt;&gt;""),IF(Calculations!N104="B","48","ERROR"), IF('Design Tool'!H113&lt;&gt;30, "", ""))))), "")</f>
        <v/>
      </c>
      <c r="T113" s="90" t="str">
        <f>IFERROR(IF(C113="", "", (IF(H113&lt;&gt;30, "", IF(AND(G113&gt;200, H113&lt;&gt;"", I113&lt;&gt;"", L113&lt;&gt;""), "Special Design Needed", IF(AND(H113=30, I113="Untethered"), Calculations!S104, IF(AND(H113=30, 'Design Tool'!I113="Tethered"), Calculations!T104, "")))))), "")</f>
        <v/>
      </c>
      <c r="U113" s="30"/>
    </row>
    <row r="114" spans="2:21" ht="15.75" thickBot="1" x14ac:dyDescent="0.3">
      <c r="B114" s="29"/>
      <c r="C114" s="69"/>
      <c r="D114" s="70"/>
      <c r="E114" s="71"/>
      <c r="F114" s="70"/>
      <c r="G114" s="70"/>
      <c r="H114" s="70"/>
      <c r="I114" s="70"/>
      <c r="J114" s="145"/>
      <c r="K114" s="72"/>
      <c r="L114" s="70"/>
      <c r="M114" s="70"/>
      <c r="N114" s="83" t="str" cm="1">
        <f t="array" ref="N114">IF(OR($L114=ClayNames), VLOOKUP($L114, Calculations!$D$24:$E$27,2, FALSE), "")</f>
        <v/>
      </c>
      <c r="O114" s="79" t="str" cm="1">
        <f t="array" ref="O114">IF(OR($L114 = SandNames), VLOOKUP($L114, Calculations!$B$24:$C$27, 2, FALSE), "")</f>
        <v/>
      </c>
      <c r="P114" s="78" t="str">
        <f>IFERROR(IF(C114= "", "", (IF(AND(G114&lt;&gt;"", H114&lt;&gt;"", I114&lt;&gt;"", L114&lt;&gt;""), Calculations!P105, ""))), "")</f>
        <v/>
      </c>
      <c r="Q114" s="84" t="str">
        <f>IFERROR(IF(C114="", "", (IF(AND(G114&gt;200, H114&lt;&gt;"", I114&lt;&gt;"", L114&lt;&gt;""), "Special Design Needed", IF(I114="Untethered", Calculations!Q105, IF('Design Tool'!I114="Tethered", Calculations!R105, ""))))), "")</f>
        <v/>
      </c>
      <c r="R114" s="82" t="str">
        <f t="shared" si="3"/>
        <v/>
      </c>
      <c r="S114" s="77" t="str">
        <f>IFERROR(IF(C114="", "", (IF(AND(Calculations!K105="F", H114=30, G114&lt;&gt;"", I114&lt;&gt;"", L114&lt;&gt;""), "Special Design Needed", IF(AND(H114=30, H114&lt;&gt;"", I114&lt;&gt;"", L114&lt;&gt;""),IF(Calculations!N105="B","48","ERROR"), IF('Design Tool'!H114&lt;&gt;30, "", ""))))), "")</f>
        <v/>
      </c>
      <c r="T114" s="90" t="str">
        <f>IFERROR(IF(C114="", "", (IF(H114&lt;&gt;30, "", IF(AND(G114&gt;200, H114&lt;&gt;"", I114&lt;&gt;"", L114&lt;&gt;""), "Special Design Needed", IF(AND(H114=30, I114="Untethered"), Calculations!S105, IF(AND(H114=30, 'Design Tool'!I114="Tethered"), Calculations!T105, "")))))), "")</f>
        <v/>
      </c>
      <c r="U114" s="30"/>
    </row>
    <row r="115" spans="2:21" ht="15.75" thickBot="1" x14ac:dyDescent="0.3">
      <c r="B115" s="29"/>
      <c r="C115" s="69"/>
      <c r="D115" s="70"/>
      <c r="E115" s="71"/>
      <c r="F115" s="70"/>
      <c r="G115" s="70"/>
      <c r="H115" s="70"/>
      <c r="I115" s="70"/>
      <c r="J115" s="145"/>
      <c r="K115" s="72"/>
      <c r="L115" s="70"/>
      <c r="M115" s="70"/>
      <c r="N115" s="83" t="str" cm="1">
        <f t="array" ref="N115">IF(OR($L115=ClayNames), VLOOKUP($L115, Calculations!$D$24:$E$27,2, FALSE), "")</f>
        <v/>
      </c>
      <c r="O115" s="79" t="str" cm="1">
        <f t="array" ref="O115">IF(OR($L115 = SandNames), VLOOKUP($L115, Calculations!$B$24:$C$27, 2, FALSE), "")</f>
        <v/>
      </c>
      <c r="P115" s="78" t="str">
        <f>IFERROR(IF(C115= "", "", (IF(AND(G115&lt;&gt;"", H115&lt;&gt;"", I115&lt;&gt;"", L115&lt;&gt;""), Calculations!P106, ""))), "")</f>
        <v/>
      </c>
      <c r="Q115" s="84" t="str">
        <f>IFERROR(IF(C115="", "", (IF(AND(G115&gt;200, H115&lt;&gt;"", I115&lt;&gt;"", L115&lt;&gt;""), "Special Design Needed", IF(I115="Untethered", Calculations!Q106, IF('Design Tool'!I115="Tethered", Calculations!R106, ""))))), "")</f>
        <v/>
      </c>
      <c r="R115" s="82" t="str">
        <f t="shared" si="3"/>
        <v/>
      </c>
      <c r="S115" s="77" t="str">
        <f>IFERROR(IF(C115="", "", (IF(AND(Calculations!K106="F", H115=30, G115&lt;&gt;"", I115&lt;&gt;"", L115&lt;&gt;""), "Special Design Needed", IF(AND(H115=30, H115&lt;&gt;"", I115&lt;&gt;"", L115&lt;&gt;""),IF(Calculations!N106="B","48","ERROR"), IF('Design Tool'!H115&lt;&gt;30, "", ""))))), "")</f>
        <v/>
      </c>
      <c r="T115" s="90" t="str">
        <f>IFERROR(IF(C115="", "", (IF(H115&lt;&gt;30, "", IF(AND(G115&gt;200, H115&lt;&gt;"", I115&lt;&gt;"", L115&lt;&gt;""), "Special Design Needed", IF(AND(H115=30, I115="Untethered"), Calculations!S106, IF(AND(H115=30, 'Design Tool'!I115="Tethered"), Calculations!T106, "")))))), "")</f>
        <v/>
      </c>
      <c r="U115" s="30"/>
    </row>
    <row r="116" spans="2:21" ht="15.75" thickBot="1" x14ac:dyDescent="0.3">
      <c r="B116" s="29"/>
      <c r="C116" s="69"/>
      <c r="D116" s="70"/>
      <c r="E116" s="71"/>
      <c r="F116" s="70"/>
      <c r="G116" s="70"/>
      <c r="H116" s="70"/>
      <c r="I116" s="70"/>
      <c r="J116" s="145"/>
      <c r="K116" s="72"/>
      <c r="L116" s="70"/>
      <c r="M116" s="70"/>
      <c r="N116" s="83" t="str" cm="1">
        <f t="array" ref="N116">IF(OR($L116=ClayNames), VLOOKUP($L116, Calculations!$D$24:$E$27,2, FALSE), "")</f>
        <v/>
      </c>
      <c r="O116" s="79" t="str" cm="1">
        <f t="array" ref="O116">IF(OR($L116 = SandNames), VLOOKUP($L116, Calculations!$B$24:$C$27, 2, FALSE), "")</f>
        <v/>
      </c>
      <c r="P116" s="78" t="str">
        <f>IFERROR(IF(C116= "", "", (IF(AND(G116&lt;&gt;"", H116&lt;&gt;"", I116&lt;&gt;"", L116&lt;&gt;""), Calculations!P107, ""))), "")</f>
        <v/>
      </c>
      <c r="Q116" s="84" t="str">
        <f>IFERROR(IF(C116="", "", (IF(AND(G116&gt;200, H116&lt;&gt;"", I116&lt;&gt;"", L116&lt;&gt;""), "Special Design Needed", IF(I116="Untethered", Calculations!Q107, IF('Design Tool'!I116="Tethered", Calculations!R107, ""))))), "")</f>
        <v/>
      </c>
      <c r="R116" s="82" t="str">
        <f t="shared" si="3"/>
        <v/>
      </c>
      <c r="S116" s="77" t="str">
        <f>IFERROR(IF(C116="", "", (IF(AND(Calculations!K107="F", H116=30, G116&lt;&gt;"", I116&lt;&gt;"", L116&lt;&gt;""), "Special Design Needed", IF(AND(H116=30, H116&lt;&gt;"", I116&lt;&gt;"", L116&lt;&gt;""),IF(Calculations!N107="B","48","ERROR"), IF('Design Tool'!H116&lt;&gt;30, "", ""))))), "")</f>
        <v/>
      </c>
      <c r="T116" s="90" t="str">
        <f>IFERROR(IF(C116="", "", (IF(H116&lt;&gt;30, "", IF(AND(G116&gt;200, H116&lt;&gt;"", I116&lt;&gt;"", L116&lt;&gt;""), "Special Design Needed", IF(AND(H116=30, I116="Untethered"), Calculations!S107, IF(AND(H116=30, 'Design Tool'!I116="Tethered"), Calculations!T107, "")))))), "")</f>
        <v/>
      </c>
      <c r="U116" s="30"/>
    </row>
    <row r="117" spans="2:21" ht="15.75" thickBot="1" x14ac:dyDescent="0.3">
      <c r="B117" s="29"/>
      <c r="C117" s="69"/>
      <c r="D117" s="70"/>
      <c r="E117" s="71"/>
      <c r="F117" s="70"/>
      <c r="G117" s="70"/>
      <c r="H117" s="70"/>
      <c r="I117" s="70"/>
      <c r="J117" s="145"/>
      <c r="K117" s="72"/>
      <c r="L117" s="70"/>
      <c r="M117" s="70"/>
      <c r="N117" s="83" t="str" cm="1">
        <f t="array" ref="N117">IF(OR($L117=ClayNames), VLOOKUP($L117, Calculations!$D$24:$E$27,2, FALSE), "")</f>
        <v/>
      </c>
      <c r="O117" s="79" t="str" cm="1">
        <f t="array" ref="O117">IF(OR($L117 = SandNames), VLOOKUP($L117, Calculations!$B$24:$C$27, 2, FALSE), "")</f>
        <v/>
      </c>
      <c r="P117" s="78" t="str">
        <f>IFERROR(IF(C117= "", "", (IF(AND(G117&lt;&gt;"", H117&lt;&gt;"", I117&lt;&gt;"", L117&lt;&gt;""), Calculations!P108, ""))), "")</f>
        <v/>
      </c>
      <c r="Q117" s="84" t="str">
        <f>IFERROR(IF(C117="", "", (IF(AND(G117&gt;200, H117&lt;&gt;"", I117&lt;&gt;"", L117&lt;&gt;""), "Special Design Needed", IF(I117="Untethered", Calculations!Q108, IF('Design Tool'!I117="Tethered", Calculations!R108, ""))))), "")</f>
        <v/>
      </c>
      <c r="R117" s="82" t="str">
        <f t="shared" si="3"/>
        <v/>
      </c>
      <c r="S117" s="77" t="str">
        <f>IFERROR(IF(C117="", "", (IF(AND(Calculations!K108="F", H117=30, G117&lt;&gt;"", I117&lt;&gt;"", L117&lt;&gt;""), "Special Design Needed", IF(AND(H117=30, H117&lt;&gt;"", I117&lt;&gt;"", L117&lt;&gt;""),IF(Calculations!N108="B","48","ERROR"), IF('Design Tool'!H117&lt;&gt;30, "", ""))))), "")</f>
        <v/>
      </c>
      <c r="T117" s="90" t="str">
        <f>IFERROR(IF(C117="", "", (IF(H117&lt;&gt;30, "", IF(AND(G117&gt;200, H117&lt;&gt;"", I117&lt;&gt;"", L117&lt;&gt;""), "Special Design Needed", IF(AND(H117=30, I117="Untethered"), Calculations!S108, IF(AND(H117=30, 'Design Tool'!I117="Tethered"), Calculations!T108, "")))))), "")</f>
        <v/>
      </c>
      <c r="U117" s="30"/>
    </row>
    <row r="118" spans="2:21" ht="15.75" thickBot="1" x14ac:dyDescent="0.3">
      <c r="B118" s="29"/>
      <c r="C118" s="69"/>
      <c r="D118" s="70"/>
      <c r="E118" s="71"/>
      <c r="F118" s="70"/>
      <c r="G118" s="70"/>
      <c r="H118" s="70"/>
      <c r="I118" s="70"/>
      <c r="J118" s="145"/>
      <c r="K118" s="72"/>
      <c r="L118" s="70"/>
      <c r="M118" s="70"/>
      <c r="N118" s="83" t="str" cm="1">
        <f t="array" ref="N118">IF(OR($L118=ClayNames), VLOOKUP($L118, Calculations!$D$24:$E$27,2, FALSE), "")</f>
        <v/>
      </c>
      <c r="O118" s="79" t="str" cm="1">
        <f t="array" ref="O118">IF(OR($L118 = SandNames), VLOOKUP($L118, Calculations!$B$24:$C$27, 2, FALSE), "")</f>
        <v/>
      </c>
      <c r="P118" s="78" t="str">
        <f>IFERROR(IF(C118= "", "", (IF(AND(G118&lt;&gt;"", H118&lt;&gt;"", I118&lt;&gt;"", L118&lt;&gt;""), Calculations!P109, ""))), "")</f>
        <v/>
      </c>
      <c r="Q118" s="84" t="str">
        <f>IFERROR(IF(C118="", "", (IF(AND(G118&gt;200, H118&lt;&gt;"", I118&lt;&gt;"", L118&lt;&gt;""), "Special Design Needed", IF(I118="Untethered", Calculations!Q109, IF('Design Tool'!I118="Tethered", Calculations!R109, ""))))), "")</f>
        <v/>
      </c>
      <c r="R118" s="82" t="str">
        <f t="shared" si="3"/>
        <v/>
      </c>
      <c r="S118" s="77" t="str">
        <f>IFERROR(IF(C118="", "", (IF(AND(Calculations!K109="F", H118=30, G118&lt;&gt;"", I118&lt;&gt;"", L118&lt;&gt;""), "Special Design Needed", IF(AND(H118=30, H118&lt;&gt;"", I118&lt;&gt;"", L118&lt;&gt;""),IF(Calculations!N109="B","48","ERROR"), IF('Design Tool'!H118&lt;&gt;30, "", ""))))), "")</f>
        <v/>
      </c>
      <c r="T118" s="90" t="str">
        <f>IFERROR(IF(C118="", "", (IF(H118&lt;&gt;30, "", IF(AND(G118&gt;200, H118&lt;&gt;"", I118&lt;&gt;"", L118&lt;&gt;""), "Special Design Needed", IF(AND(H118=30, I118="Untethered"), Calculations!S109, IF(AND(H118=30, 'Design Tool'!I118="Tethered"), Calculations!T109, "")))))), "")</f>
        <v/>
      </c>
      <c r="U118" s="30"/>
    </row>
    <row r="119" spans="2:21" ht="15.75" thickBot="1" x14ac:dyDescent="0.3">
      <c r="B119" s="29"/>
      <c r="C119" s="69"/>
      <c r="D119" s="70"/>
      <c r="E119" s="71"/>
      <c r="F119" s="70"/>
      <c r="G119" s="70"/>
      <c r="H119" s="70"/>
      <c r="I119" s="70"/>
      <c r="J119" s="145"/>
      <c r="K119" s="72"/>
      <c r="L119" s="70"/>
      <c r="M119" s="70"/>
      <c r="N119" s="83" t="str" cm="1">
        <f t="array" ref="N119">IF(OR($L119=ClayNames), VLOOKUP($L119, Calculations!$D$24:$E$27,2, FALSE), "")</f>
        <v/>
      </c>
      <c r="O119" s="79" t="str" cm="1">
        <f t="array" ref="O119">IF(OR($L119 = SandNames), VLOOKUP($L119, Calculations!$B$24:$C$27, 2, FALSE), "")</f>
        <v/>
      </c>
      <c r="P119" s="78" t="str">
        <f>IFERROR(IF(C119= "", "", (IF(AND(G119&lt;&gt;"", H119&lt;&gt;"", I119&lt;&gt;"", L119&lt;&gt;""), Calculations!P110, ""))), "")</f>
        <v/>
      </c>
      <c r="Q119" s="84" t="str">
        <f>IFERROR(IF(C119="", "", (IF(AND(G119&gt;200, H119&lt;&gt;"", I119&lt;&gt;"", L119&lt;&gt;""), "Special Design Needed", IF(I119="Untethered", Calculations!Q110, IF('Design Tool'!I119="Tethered", Calculations!R110, ""))))), "")</f>
        <v/>
      </c>
      <c r="R119" s="82" t="str">
        <f t="shared" si="3"/>
        <v/>
      </c>
      <c r="S119" s="77" t="str">
        <f>IFERROR(IF(C119="", "", (IF(AND(Calculations!K110="F", H119=30, G119&lt;&gt;"", I119&lt;&gt;"", L119&lt;&gt;""), "Special Design Needed", IF(AND(H119=30, H119&lt;&gt;"", I119&lt;&gt;"", L119&lt;&gt;""),IF(Calculations!N110="B","48","ERROR"), IF('Design Tool'!H119&lt;&gt;30, "", ""))))), "")</f>
        <v/>
      </c>
      <c r="T119" s="90" t="str">
        <f>IFERROR(IF(C119="", "", (IF(H119&lt;&gt;30, "", IF(AND(G119&gt;200, H119&lt;&gt;"", I119&lt;&gt;"", L119&lt;&gt;""), "Special Design Needed", IF(AND(H119=30, I119="Untethered"), Calculations!S110, IF(AND(H119=30, 'Design Tool'!I119="Tethered"), Calculations!T110, "")))))), "")</f>
        <v/>
      </c>
      <c r="U119" s="30"/>
    </row>
    <row r="120" spans="2:21" ht="15.75" thickBot="1" x14ac:dyDescent="0.3">
      <c r="B120" s="29"/>
      <c r="C120" s="69"/>
      <c r="D120" s="70"/>
      <c r="E120" s="71"/>
      <c r="F120" s="70"/>
      <c r="G120" s="70"/>
      <c r="H120" s="70"/>
      <c r="I120" s="70"/>
      <c r="J120" s="145"/>
      <c r="K120" s="72"/>
      <c r="L120" s="70"/>
      <c r="M120" s="70"/>
      <c r="N120" s="83" t="str" cm="1">
        <f t="array" ref="N120">IF(OR($L120=ClayNames), VLOOKUP($L120, Calculations!$D$24:$E$27,2, FALSE), "")</f>
        <v/>
      </c>
      <c r="O120" s="79" t="str" cm="1">
        <f t="array" ref="O120">IF(OR($L120 = SandNames), VLOOKUP($L120, Calculations!$B$24:$C$27, 2, FALSE), "")</f>
        <v/>
      </c>
      <c r="P120" s="78" t="str">
        <f>IFERROR(IF(C120= "", "", (IF(AND(G120&lt;&gt;"", H120&lt;&gt;"", I120&lt;&gt;"", L120&lt;&gt;""), Calculations!P111, ""))), "")</f>
        <v/>
      </c>
      <c r="Q120" s="84" t="str">
        <f>IFERROR(IF(C120="", "", (IF(AND(G120&gt;200, H120&lt;&gt;"", I120&lt;&gt;"", L120&lt;&gt;""), "Special Design Needed", IF(I120="Untethered", Calculations!Q111, IF('Design Tool'!I120="Tethered", Calculations!R111, ""))))), "")</f>
        <v/>
      </c>
      <c r="R120" s="82" t="str">
        <f t="shared" si="3"/>
        <v/>
      </c>
      <c r="S120" s="77" t="str">
        <f>IFERROR(IF(C120="", "", (IF(AND(Calculations!K111="F", H120=30, G120&lt;&gt;"", I120&lt;&gt;"", L120&lt;&gt;""), "Special Design Needed", IF(AND(H120=30, H120&lt;&gt;"", I120&lt;&gt;"", L120&lt;&gt;""),IF(Calculations!N111="B","48","ERROR"), IF('Design Tool'!H120&lt;&gt;30, "", ""))))), "")</f>
        <v/>
      </c>
      <c r="T120" s="90" t="str">
        <f>IFERROR(IF(C120="", "", (IF(H120&lt;&gt;30, "", IF(AND(G120&gt;200, H120&lt;&gt;"", I120&lt;&gt;"", L120&lt;&gt;""), "Special Design Needed", IF(AND(H120=30, I120="Untethered"), Calculations!S111, IF(AND(H120=30, 'Design Tool'!I120="Tethered"), Calculations!T111, "")))))), "")</f>
        <v/>
      </c>
      <c r="U120" s="30"/>
    </row>
    <row r="121" spans="2:21" ht="15.75" thickBot="1" x14ac:dyDescent="0.3">
      <c r="B121" s="29"/>
      <c r="C121" s="69"/>
      <c r="D121" s="70"/>
      <c r="E121" s="71"/>
      <c r="F121" s="70"/>
      <c r="G121" s="70"/>
      <c r="H121" s="70"/>
      <c r="I121" s="70"/>
      <c r="J121" s="145"/>
      <c r="K121" s="72"/>
      <c r="L121" s="70"/>
      <c r="M121" s="70"/>
      <c r="N121" s="83" t="str" cm="1">
        <f t="array" ref="N121">IF(OR($L121=ClayNames), VLOOKUP($L121, Calculations!$D$24:$E$27,2, FALSE), "")</f>
        <v/>
      </c>
      <c r="O121" s="79" t="str" cm="1">
        <f t="array" ref="O121">IF(OR($L121 = SandNames), VLOOKUP($L121, Calculations!$B$24:$C$27, 2, FALSE), "")</f>
        <v/>
      </c>
      <c r="P121" s="78" t="str">
        <f>IFERROR(IF(C121= "", "", (IF(AND(G121&lt;&gt;"", H121&lt;&gt;"", I121&lt;&gt;"", L121&lt;&gt;""), Calculations!P112, ""))), "")</f>
        <v/>
      </c>
      <c r="Q121" s="84" t="str">
        <f>IFERROR(IF(C121="", "", (IF(AND(G121&gt;200, H121&lt;&gt;"", I121&lt;&gt;"", L121&lt;&gt;""), "Special Design Needed", IF(I121="Untethered", Calculations!Q112, IF('Design Tool'!I121="Tethered", Calculations!R112, ""))))), "")</f>
        <v/>
      </c>
      <c r="R121" s="82" t="str">
        <f t="shared" si="3"/>
        <v/>
      </c>
      <c r="S121" s="77" t="str">
        <f>IFERROR(IF(C121="", "", (IF(AND(Calculations!K112="F", H121=30, G121&lt;&gt;"", I121&lt;&gt;"", L121&lt;&gt;""), "Special Design Needed", IF(AND(H121=30, H121&lt;&gt;"", I121&lt;&gt;"", L121&lt;&gt;""),IF(Calculations!N112="B","48","ERROR"), IF('Design Tool'!H121&lt;&gt;30, "", ""))))), "")</f>
        <v/>
      </c>
      <c r="T121" s="90" t="str">
        <f>IFERROR(IF(C121="", "", (IF(H121&lt;&gt;30, "", IF(AND(G121&gt;200, H121&lt;&gt;"", I121&lt;&gt;"", L121&lt;&gt;""), "Special Design Needed", IF(AND(H121=30, I121="Untethered"), Calculations!S112, IF(AND(H121=30, 'Design Tool'!I121="Tethered"), Calculations!T112, "")))))), "")</f>
        <v/>
      </c>
      <c r="U121" s="30"/>
    </row>
    <row r="122" spans="2:21" ht="15.75" thickBot="1" x14ac:dyDescent="0.3">
      <c r="B122" s="29"/>
      <c r="C122" s="69"/>
      <c r="D122" s="70"/>
      <c r="E122" s="71"/>
      <c r="F122" s="70"/>
      <c r="G122" s="70"/>
      <c r="H122" s="70"/>
      <c r="I122" s="70"/>
      <c r="J122" s="145"/>
      <c r="K122" s="72"/>
      <c r="L122" s="70"/>
      <c r="M122" s="70"/>
      <c r="N122" s="83" t="str" cm="1">
        <f t="array" ref="N122">IF(OR($L122=ClayNames), VLOOKUP($L122, Calculations!$D$24:$E$27,2, FALSE), "")</f>
        <v/>
      </c>
      <c r="O122" s="79" t="str" cm="1">
        <f t="array" ref="O122">IF(OR($L122 = SandNames), VLOOKUP($L122, Calculations!$B$24:$C$27, 2, FALSE), "")</f>
        <v/>
      </c>
      <c r="P122" s="78" t="str">
        <f>IFERROR(IF(C122= "", "", (IF(AND(G122&lt;&gt;"", H122&lt;&gt;"", I122&lt;&gt;"", L122&lt;&gt;""), Calculations!P113, ""))), "")</f>
        <v/>
      </c>
      <c r="Q122" s="84" t="str">
        <f>IFERROR(IF(C122="", "", (IF(AND(G122&gt;200, H122&lt;&gt;"", I122&lt;&gt;"", L122&lt;&gt;""), "Special Design Needed", IF(I122="Untethered", Calculations!Q113, IF('Design Tool'!I122="Tethered", Calculations!R113, ""))))), "")</f>
        <v/>
      </c>
      <c r="R122" s="82" t="str">
        <f t="shared" si="3"/>
        <v/>
      </c>
      <c r="S122" s="77" t="str">
        <f>IFERROR(IF(C122="", "", (IF(AND(Calculations!K113="F", H122=30, G122&lt;&gt;"", I122&lt;&gt;"", L122&lt;&gt;""), "Special Design Needed", IF(AND(H122=30, H122&lt;&gt;"", I122&lt;&gt;"", L122&lt;&gt;""),IF(Calculations!N113="B","48","ERROR"), IF('Design Tool'!H122&lt;&gt;30, "", ""))))), "")</f>
        <v/>
      </c>
      <c r="T122" s="90" t="str">
        <f>IFERROR(IF(C122="", "", (IF(H122&lt;&gt;30, "", IF(AND(G122&gt;200, H122&lt;&gt;"", I122&lt;&gt;"", L122&lt;&gt;""), "Special Design Needed", IF(AND(H122=30, I122="Untethered"), Calculations!S113, IF(AND(H122=30, 'Design Tool'!I122="Tethered"), Calculations!T113, "")))))), "")</f>
        <v/>
      </c>
      <c r="U122" s="30"/>
    </row>
    <row r="123" spans="2:21" ht="15.75" thickBot="1" x14ac:dyDescent="0.3">
      <c r="B123" s="29"/>
      <c r="C123" s="69"/>
      <c r="D123" s="70"/>
      <c r="E123" s="71"/>
      <c r="F123" s="70"/>
      <c r="G123" s="70"/>
      <c r="H123" s="70"/>
      <c r="I123" s="70"/>
      <c r="J123" s="145"/>
      <c r="K123" s="72"/>
      <c r="L123" s="70"/>
      <c r="M123" s="70"/>
      <c r="N123" s="83" t="str" cm="1">
        <f t="array" ref="N123">IF(OR($L123=ClayNames), VLOOKUP($L123, Calculations!$D$24:$E$27,2, FALSE), "")</f>
        <v/>
      </c>
      <c r="O123" s="79" t="str" cm="1">
        <f t="array" ref="O123">IF(OR($L123 = SandNames), VLOOKUP($L123, Calculations!$B$24:$C$27, 2, FALSE), "")</f>
        <v/>
      </c>
      <c r="P123" s="78" t="str">
        <f>IFERROR(IF(C123= "", "", (IF(AND(G123&lt;&gt;"", H123&lt;&gt;"", I123&lt;&gt;"", L123&lt;&gt;""), Calculations!P114, ""))), "")</f>
        <v/>
      </c>
      <c r="Q123" s="84" t="str">
        <f>IFERROR(IF(C123="", "", (IF(AND(G123&gt;200, H123&lt;&gt;"", I123&lt;&gt;"", L123&lt;&gt;""), "Special Design Needed", IF(I123="Untethered", Calculations!Q114, IF('Design Tool'!I123="Tethered", Calculations!R114, ""))))), "")</f>
        <v/>
      </c>
      <c r="R123" s="82" t="str">
        <f t="shared" si="3"/>
        <v/>
      </c>
      <c r="S123" s="77" t="str">
        <f>IFERROR(IF(C123="", "", (IF(AND(Calculations!K114="F", H123=30, G123&lt;&gt;"", I123&lt;&gt;"", L123&lt;&gt;""), "Special Design Needed", IF(AND(H123=30, H123&lt;&gt;"", I123&lt;&gt;"", L123&lt;&gt;""),IF(Calculations!N114="B","48","ERROR"), IF('Design Tool'!H123&lt;&gt;30, "", ""))))), "")</f>
        <v/>
      </c>
      <c r="T123" s="90" t="str">
        <f>IFERROR(IF(C123="", "", (IF(H123&lt;&gt;30, "", IF(AND(G123&gt;200, H123&lt;&gt;"", I123&lt;&gt;"", L123&lt;&gt;""), "Special Design Needed", IF(AND(H123=30, I123="Untethered"), Calculations!S114, IF(AND(H123=30, 'Design Tool'!I123="Tethered"), Calculations!T114, "")))))), "")</f>
        <v/>
      </c>
      <c r="U123" s="30"/>
    </row>
    <row r="124" spans="2:21" ht="15.75" thickBot="1" x14ac:dyDescent="0.3">
      <c r="B124" s="29"/>
      <c r="C124" s="69"/>
      <c r="D124" s="70"/>
      <c r="E124" s="71"/>
      <c r="F124" s="70"/>
      <c r="G124" s="70"/>
      <c r="H124" s="70"/>
      <c r="I124" s="70"/>
      <c r="J124" s="145"/>
      <c r="K124" s="72"/>
      <c r="L124" s="70"/>
      <c r="M124" s="70"/>
      <c r="N124" s="83" t="str" cm="1">
        <f t="array" ref="N124">IF(OR($L124=ClayNames), VLOOKUP($L124, Calculations!$D$24:$E$27,2, FALSE), "")</f>
        <v/>
      </c>
      <c r="O124" s="79" t="str" cm="1">
        <f t="array" ref="O124">IF(OR($L124 = SandNames), VLOOKUP($L124, Calculations!$B$24:$C$27, 2, FALSE), "")</f>
        <v/>
      </c>
      <c r="P124" s="78" t="str">
        <f>IFERROR(IF(C124= "", "", (IF(AND(G124&lt;&gt;"", H124&lt;&gt;"", I124&lt;&gt;"", L124&lt;&gt;""), Calculations!P115, ""))), "")</f>
        <v/>
      </c>
      <c r="Q124" s="84" t="str">
        <f>IFERROR(IF(C124="", "", (IF(AND(G124&gt;200, H124&lt;&gt;"", I124&lt;&gt;"", L124&lt;&gt;""), "Special Design Needed", IF(I124="Untethered", Calculations!Q115, IF('Design Tool'!I124="Tethered", Calculations!R115, ""))))), "")</f>
        <v/>
      </c>
      <c r="R124" s="82" t="str">
        <f t="shared" si="3"/>
        <v/>
      </c>
      <c r="S124" s="77" t="str">
        <f>IFERROR(IF(C124="", "", (IF(AND(Calculations!K115="F", H124=30, G124&lt;&gt;"", I124&lt;&gt;"", L124&lt;&gt;""), "Special Design Needed", IF(AND(H124=30, H124&lt;&gt;"", I124&lt;&gt;"", L124&lt;&gt;""),IF(Calculations!N115="B","48","ERROR"), IF('Design Tool'!H124&lt;&gt;30, "", ""))))), "")</f>
        <v/>
      </c>
      <c r="T124" s="90" t="str">
        <f>IFERROR(IF(C124="", "", (IF(H124&lt;&gt;30, "", IF(AND(G124&gt;200, H124&lt;&gt;"", I124&lt;&gt;"", L124&lt;&gt;""), "Special Design Needed", IF(AND(H124=30, I124="Untethered"), Calculations!S115, IF(AND(H124=30, 'Design Tool'!I124="Tethered"), Calculations!T115, "")))))), "")</f>
        <v/>
      </c>
      <c r="U124" s="30"/>
    </row>
    <row r="125" spans="2:21" ht="15.75" thickBot="1" x14ac:dyDescent="0.3">
      <c r="B125" s="29"/>
      <c r="C125" s="69"/>
      <c r="D125" s="70"/>
      <c r="E125" s="71"/>
      <c r="F125" s="70"/>
      <c r="G125" s="70"/>
      <c r="H125" s="70"/>
      <c r="I125" s="70"/>
      <c r="J125" s="145"/>
      <c r="K125" s="72"/>
      <c r="L125" s="70"/>
      <c r="M125" s="70"/>
      <c r="N125" s="83" t="str" cm="1">
        <f t="array" ref="N125">IF(OR($L125=ClayNames), VLOOKUP($L125, Calculations!$D$24:$E$27,2, FALSE), "")</f>
        <v/>
      </c>
      <c r="O125" s="79" t="str" cm="1">
        <f t="array" ref="O125">IF(OR($L125 = SandNames), VLOOKUP($L125, Calculations!$B$24:$C$27, 2, FALSE), "")</f>
        <v/>
      </c>
      <c r="P125" s="78" t="str">
        <f>IFERROR(IF(C125= "", "", (IF(AND(G125&lt;&gt;"", H125&lt;&gt;"", I125&lt;&gt;"", L125&lt;&gt;""), Calculations!P116, ""))), "")</f>
        <v/>
      </c>
      <c r="Q125" s="84" t="str">
        <f>IFERROR(IF(C125="", "", (IF(AND(G125&gt;200, H125&lt;&gt;"", I125&lt;&gt;"", L125&lt;&gt;""), "Special Design Needed", IF(I125="Untethered", Calculations!Q116, IF('Design Tool'!I125="Tethered", Calculations!R116, ""))))), "")</f>
        <v/>
      </c>
      <c r="R125" s="82" t="str">
        <f t="shared" si="3"/>
        <v/>
      </c>
      <c r="S125" s="77" t="str">
        <f>IFERROR(IF(C125="", "", (IF(AND(Calculations!K116="F", H125=30, G125&lt;&gt;"", I125&lt;&gt;"", L125&lt;&gt;""), "Special Design Needed", IF(AND(H125=30, H125&lt;&gt;"", I125&lt;&gt;"", L125&lt;&gt;""),IF(Calculations!N116="B","48","ERROR"), IF('Design Tool'!H125&lt;&gt;30, "", ""))))), "")</f>
        <v/>
      </c>
      <c r="T125" s="90" t="str">
        <f>IFERROR(IF(C125="", "", (IF(H125&lt;&gt;30, "", IF(AND(G125&gt;200, H125&lt;&gt;"", I125&lt;&gt;"", L125&lt;&gt;""), "Special Design Needed", IF(AND(H125=30, I125="Untethered"), Calculations!S116, IF(AND(H125=30, 'Design Tool'!I125="Tethered"), Calculations!T116, "")))))), "")</f>
        <v/>
      </c>
      <c r="U125" s="30"/>
    </row>
    <row r="126" spans="2:21" ht="15.75" thickBot="1" x14ac:dyDescent="0.3">
      <c r="B126" s="29"/>
      <c r="C126" s="69"/>
      <c r="D126" s="70"/>
      <c r="E126" s="71"/>
      <c r="F126" s="70"/>
      <c r="G126" s="70"/>
      <c r="H126" s="70"/>
      <c r="I126" s="70"/>
      <c r="J126" s="145"/>
      <c r="K126" s="72"/>
      <c r="L126" s="70"/>
      <c r="M126" s="70"/>
      <c r="N126" s="83" t="str" cm="1">
        <f t="array" ref="N126">IF(OR($L126=ClayNames), VLOOKUP($L126, Calculations!$D$24:$E$27,2, FALSE), "")</f>
        <v/>
      </c>
      <c r="O126" s="79" t="str" cm="1">
        <f t="array" ref="O126">IF(OR($L126 = SandNames), VLOOKUP($L126, Calculations!$B$24:$C$27, 2, FALSE), "")</f>
        <v/>
      </c>
      <c r="P126" s="78" t="str">
        <f>IFERROR(IF(C126= "", "", (IF(AND(G126&lt;&gt;"", H126&lt;&gt;"", I126&lt;&gt;"", L126&lt;&gt;""), Calculations!P117, ""))), "")</f>
        <v/>
      </c>
      <c r="Q126" s="84" t="str">
        <f>IFERROR(IF(C126="", "", (IF(AND(G126&gt;200, H126&lt;&gt;"", I126&lt;&gt;"", L126&lt;&gt;""), "Special Design Needed", IF(I126="Untethered", Calculations!Q117, IF('Design Tool'!I126="Tethered", Calculations!R117, ""))))), "")</f>
        <v/>
      </c>
      <c r="R126" s="82" t="str">
        <f t="shared" si="3"/>
        <v/>
      </c>
      <c r="S126" s="77" t="str">
        <f>IFERROR(IF(C126="", "", (IF(AND(Calculations!K117="F", H126=30, G126&lt;&gt;"", I126&lt;&gt;"", L126&lt;&gt;""), "Special Design Needed", IF(AND(H126=30, H126&lt;&gt;"", I126&lt;&gt;"", L126&lt;&gt;""),IF(Calculations!N117="B","48","ERROR"), IF('Design Tool'!H126&lt;&gt;30, "", ""))))), "")</f>
        <v/>
      </c>
      <c r="T126" s="90" t="str">
        <f>IFERROR(IF(C126="", "", (IF(H126&lt;&gt;30, "", IF(AND(G126&gt;200, H126&lt;&gt;"", I126&lt;&gt;"", L126&lt;&gt;""), "Special Design Needed", IF(AND(H126=30, I126="Untethered"), Calculations!S117, IF(AND(H126=30, 'Design Tool'!I126="Tethered"), Calculations!T117, "")))))), "")</f>
        <v/>
      </c>
      <c r="U126" s="30"/>
    </row>
    <row r="127" spans="2:21" ht="15.75" thickBot="1" x14ac:dyDescent="0.3">
      <c r="B127" s="29"/>
      <c r="C127" s="69"/>
      <c r="D127" s="70"/>
      <c r="E127" s="71"/>
      <c r="F127" s="70"/>
      <c r="G127" s="70"/>
      <c r="H127" s="70"/>
      <c r="I127" s="70"/>
      <c r="J127" s="145"/>
      <c r="K127" s="72"/>
      <c r="L127" s="70"/>
      <c r="M127" s="70"/>
      <c r="N127" s="83" t="str" cm="1">
        <f t="array" ref="N127">IF(OR($L127=ClayNames), VLOOKUP($L127, Calculations!$D$24:$E$27,2, FALSE), "")</f>
        <v/>
      </c>
      <c r="O127" s="79" t="str" cm="1">
        <f t="array" ref="O127">IF(OR($L127 = SandNames), VLOOKUP($L127, Calculations!$B$24:$C$27, 2, FALSE), "")</f>
        <v/>
      </c>
      <c r="P127" s="78" t="str">
        <f>IFERROR(IF(C127= "", "", (IF(AND(G127&lt;&gt;"", H127&lt;&gt;"", I127&lt;&gt;"", L127&lt;&gt;""), Calculations!P118, ""))), "")</f>
        <v/>
      </c>
      <c r="Q127" s="84" t="str">
        <f>IFERROR(IF(C127="", "", (IF(AND(G127&gt;200, H127&lt;&gt;"", I127&lt;&gt;"", L127&lt;&gt;""), "Special Design Needed", IF(I127="Untethered", Calculations!Q118, IF('Design Tool'!I127="Tethered", Calculations!R118, ""))))), "")</f>
        <v/>
      </c>
      <c r="R127" s="82" t="str">
        <f t="shared" si="3"/>
        <v/>
      </c>
      <c r="S127" s="77" t="str">
        <f>IFERROR(IF(C127="", "", (IF(AND(Calculations!K118="F", H127=30, G127&lt;&gt;"", I127&lt;&gt;"", L127&lt;&gt;""), "Special Design Needed", IF(AND(H127=30, H127&lt;&gt;"", I127&lt;&gt;"", L127&lt;&gt;""),IF(Calculations!N118="B","48","ERROR"), IF('Design Tool'!H127&lt;&gt;30, "", ""))))), "")</f>
        <v/>
      </c>
      <c r="T127" s="90" t="str">
        <f>IFERROR(IF(C127="", "", (IF(H127&lt;&gt;30, "", IF(AND(G127&gt;200, H127&lt;&gt;"", I127&lt;&gt;"", L127&lt;&gt;""), "Special Design Needed", IF(AND(H127=30, I127="Untethered"), Calculations!S118, IF(AND(H127=30, 'Design Tool'!I127="Tethered"), Calculations!T118, "")))))), "")</f>
        <v/>
      </c>
      <c r="U127" s="30"/>
    </row>
    <row r="128" spans="2:21" ht="15.75" thickBot="1" x14ac:dyDescent="0.3">
      <c r="B128" s="29"/>
      <c r="C128" s="69"/>
      <c r="D128" s="70"/>
      <c r="E128" s="71"/>
      <c r="F128" s="70"/>
      <c r="G128" s="70"/>
      <c r="H128" s="70"/>
      <c r="I128" s="70"/>
      <c r="J128" s="145"/>
      <c r="K128" s="72"/>
      <c r="L128" s="70"/>
      <c r="M128" s="70"/>
      <c r="N128" s="83" t="str" cm="1">
        <f t="array" ref="N128">IF(OR($L128=ClayNames), VLOOKUP($L128, Calculations!$D$24:$E$27,2, FALSE), "")</f>
        <v/>
      </c>
      <c r="O128" s="79" t="str" cm="1">
        <f t="array" ref="O128">IF(OR($L128 = SandNames), VLOOKUP($L128, Calculations!$B$24:$C$27, 2, FALSE), "")</f>
        <v/>
      </c>
      <c r="P128" s="78" t="str">
        <f>IFERROR(IF(C128= "", "", (IF(AND(G128&lt;&gt;"", H128&lt;&gt;"", I128&lt;&gt;"", L128&lt;&gt;""), Calculations!P119, ""))), "")</f>
        <v/>
      </c>
      <c r="Q128" s="84" t="str">
        <f>IFERROR(IF(C128="", "", (IF(AND(G128&gt;200, H128&lt;&gt;"", I128&lt;&gt;"", L128&lt;&gt;""), "Special Design Needed", IF(I128="Untethered", Calculations!Q119, IF('Design Tool'!I128="Tethered", Calculations!R119, ""))))), "")</f>
        <v/>
      </c>
      <c r="R128" s="82" t="str">
        <f t="shared" si="3"/>
        <v/>
      </c>
      <c r="S128" s="77" t="str">
        <f>IFERROR(IF(C128="", "", (IF(AND(Calculations!K119="F", H128=30, G128&lt;&gt;"", I128&lt;&gt;"", L128&lt;&gt;""), "Special Design Needed", IF(AND(H128=30, H128&lt;&gt;"", I128&lt;&gt;"", L128&lt;&gt;""),IF(Calculations!N119="B","48","ERROR"), IF('Design Tool'!H128&lt;&gt;30, "", ""))))), "")</f>
        <v/>
      </c>
      <c r="T128" s="90" t="str">
        <f>IFERROR(IF(C128="", "", (IF(H128&lt;&gt;30, "", IF(AND(G128&gt;200, H128&lt;&gt;"", I128&lt;&gt;"", L128&lt;&gt;""), "Special Design Needed", IF(AND(H128=30, I128="Untethered"), Calculations!S119, IF(AND(H128=30, 'Design Tool'!I128="Tethered"), Calculations!T119, "")))))), "")</f>
        <v/>
      </c>
      <c r="U128" s="30"/>
    </row>
    <row r="129" spans="2:21" ht="15.75" thickBot="1" x14ac:dyDescent="0.3">
      <c r="B129" s="29"/>
      <c r="C129" s="69"/>
      <c r="D129" s="70"/>
      <c r="E129" s="71"/>
      <c r="F129" s="70"/>
      <c r="G129" s="70"/>
      <c r="H129" s="70"/>
      <c r="I129" s="70"/>
      <c r="J129" s="145"/>
      <c r="K129" s="72"/>
      <c r="L129" s="70"/>
      <c r="M129" s="70"/>
      <c r="N129" s="83" t="str" cm="1">
        <f t="array" ref="N129">IF(OR($L129=ClayNames), VLOOKUP($L129, Calculations!$D$24:$E$27,2, FALSE), "")</f>
        <v/>
      </c>
      <c r="O129" s="79" t="str" cm="1">
        <f t="array" ref="O129">IF(OR($L129 = SandNames), VLOOKUP($L129, Calculations!$B$24:$C$27, 2, FALSE), "")</f>
        <v/>
      </c>
      <c r="P129" s="78" t="str">
        <f>IFERROR(IF(C129= "", "", (IF(AND(G129&lt;&gt;"", H129&lt;&gt;"", I129&lt;&gt;"", L129&lt;&gt;""), Calculations!P120, ""))), "")</f>
        <v/>
      </c>
      <c r="Q129" s="84" t="str">
        <f>IFERROR(IF(C129="", "", (IF(AND(G129&gt;200, H129&lt;&gt;"", I129&lt;&gt;"", L129&lt;&gt;""), "Special Design Needed", IF(I129="Untethered", Calculations!Q120, IF('Design Tool'!I129="Tethered", Calculations!R120, ""))))), "")</f>
        <v/>
      </c>
      <c r="R129" s="82" t="str">
        <f t="shared" si="3"/>
        <v/>
      </c>
      <c r="S129" s="77" t="str">
        <f>IFERROR(IF(C129="", "", (IF(AND(Calculations!K120="F", H129=30, G129&lt;&gt;"", I129&lt;&gt;"", L129&lt;&gt;""), "Special Design Needed", IF(AND(H129=30, H129&lt;&gt;"", I129&lt;&gt;"", L129&lt;&gt;""),IF(Calculations!N120="B","48","ERROR"), IF('Design Tool'!H129&lt;&gt;30, "", ""))))), "")</f>
        <v/>
      </c>
      <c r="T129" s="90" t="str">
        <f>IFERROR(IF(C129="", "", (IF(H129&lt;&gt;30, "", IF(AND(G129&gt;200, H129&lt;&gt;"", I129&lt;&gt;"", L129&lt;&gt;""), "Special Design Needed", IF(AND(H129=30, I129="Untethered"), Calculations!S120, IF(AND(H129=30, 'Design Tool'!I129="Tethered"), Calculations!T120, "")))))), "")</f>
        <v/>
      </c>
      <c r="U129" s="30"/>
    </row>
    <row r="130" spans="2:21" ht="15.75" thickBot="1" x14ac:dyDescent="0.3">
      <c r="B130" s="29"/>
      <c r="C130" s="69"/>
      <c r="D130" s="70"/>
      <c r="E130" s="71"/>
      <c r="F130" s="70"/>
      <c r="G130" s="70"/>
      <c r="H130" s="70"/>
      <c r="I130" s="70"/>
      <c r="J130" s="145"/>
      <c r="K130" s="72"/>
      <c r="L130" s="70"/>
      <c r="M130" s="70"/>
      <c r="N130" s="83" t="str" cm="1">
        <f t="array" ref="N130">IF(OR($L130=ClayNames), VLOOKUP($L130, Calculations!$D$24:$E$27,2, FALSE), "")</f>
        <v/>
      </c>
      <c r="O130" s="79" t="str" cm="1">
        <f t="array" ref="O130">IF(OR($L130 = SandNames), VLOOKUP($L130, Calculations!$B$24:$C$27, 2, FALSE), "")</f>
        <v/>
      </c>
      <c r="P130" s="78" t="str">
        <f>IFERROR(IF(C130= "", "", (IF(AND(G130&lt;&gt;"", H130&lt;&gt;"", I130&lt;&gt;"", L130&lt;&gt;""), Calculations!P121, ""))), "")</f>
        <v/>
      </c>
      <c r="Q130" s="84" t="str">
        <f>IFERROR(IF(C130="", "", (IF(AND(G130&gt;200, H130&lt;&gt;"", I130&lt;&gt;"", L130&lt;&gt;""), "Special Design Needed", IF(I130="Untethered", Calculations!Q121, IF('Design Tool'!I130="Tethered", Calculations!R121, ""))))), "")</f>
        <v/>
      </c>
      <c r="R130" s="82" t="str">
        <f t="shared" si="3"/>
        <v/>
      </c>
      <c r="S130" s="77" t="str">
        <f>IFERROR(IF(C130="", "", (IF(AND(Calculations!K121="F", H130=30, G130&lt;&gt;"", I130&lt;&gt;"", L130&lt;&gt;""), "Special Design Needed", IF(AND(H130=30, H130&lt;&gt;"", I130&lt;&gt;"", L130&lt;&gt;""),IF(Calculations!N121="B","48","ERROR"), IF('Design Tool'!H130&lt;&gt;30, "", ""))))), "")</f>
        <v/>
      </c>
      <c r="T130" s="90" t="str">
        <f>IFERROR(IF(C130="", "", (IF(H130&lt;&gt;30, "", IF(AND(G130&gt;200, H130&lt;&gt;"", I130&lt;&gt;"", L130&lt;&gt;""), "Special Design Needed", IF(AND(H130=30, I130="Untethered"), Calculations!S121, IF(AND(H130=30, 'Design Tool'!I130="Tethered"), Calculations!T121, "")))))), "")</f>
        <v/>
      </c>
      <c r="U130" s="30"/>
    </row>
    <row r="131" spans="2:21" ht="15.75" thickBot="1" x14ac:dyDescent="0.3">
      <c r="B131" s="29"/>
      <c r="C131" s="69"/>
      <c r="D131" s="70"/>
      <c r="E131" s="71"/>
      <c r="F131" s="70"/>
      <c r="G131" s="70"/>
      <c r="H131" s="70"/>
      <c r="I131" s="70"/>
      <c r="J131" s="145"/>
      <c r="K131" s="72"/>
      <c r="L131" s="70"/>
      <c r="M131" s="70"/>
      <c r="N131" s="83" t="str" cm="1">
        <f t="array" ref="N131">IF(OR($L131=ClayNames), VLOOKUP($L131, Calculations!$D$24:$E$27,2, FALSE), "")</f>
        <v/>
      </c>
      <c r="O131" s="79" t="str" cm="1">
        <f t="array" ref="O131">IF(OR($L131 = SandNames), VLOOKUP($L131, Calculations!$B$24:$C$27, 2, FALSE), "")</f>
        <v/>
      </c>
      <c r="P131" s="78" t="str">
        <f>IFERROR(IF(C131= "", "", (IF(AND(G131&lt;&gt;"", H131&lt;&gt;"", I131&lt;&gt;"", L131&lt;&gt;""), Calculations!P122, ""))), "")</f>
        <v/>
      </c>
      <c r="Q131" s="84" t="str">
        <f>IFERROR(IF(C131="", "", (IF(AND(G131&gt;200, H131&lt;&gt;"", I131&lt;&gt;"", L131&lt;&gt;""), "Special Design Needed", IF(I131="Untethered", Calculations!Q122, IF('Design Tool'!I131="Tethered", Calculations!R122, ""))))), "")</f>
        <v/>
      </c>
      <c r="R131" s="82" t="str">
        <f t="shared" si="3"/>
        <v/>
      </c>
      <c r="S131" s="77" t="str">
        <f>IFERROR(IF(C131="", "", (IF(AND(Calculations!K122="F", H131=30, G131&lt;&gt;"", I131&lt;&gt;"", L131&lt;&gt;""), "Special Design Needed", IF(AND(H131=30, H131&lt;&gt;"", I131&lt;&gt;"", L131&lt;&gt;""),IF(Calculations!N122="B","48","ERROR"), IF('Design Tool'!H131&lt;&gt;30, "", ""))))), "")</f>
        <v/>
      </c>
      <c r="T131" s="90" t="str">
        <f>IFERROR(IF(C131="", "", (IF(H131&lt;&gt;30, "", IF(AND(G131&gt;200, H131&lt;&gt;"", I131&lt;&gt;"", L131&lt;&gt;""), "Special Design Needed", IF(AND(H131=30, I131="Untethered"), Calculations!S122, IF(AND(H131=30, 'Design Tool'!I131="Tethered"), Calculations!T122, "")))))), "")</f>
        <v/>
      </c>
      <c r="U131" s="30"/>
    </row>
    <row r="132" spans="2:21" ht="15.75" thickBot="1" x14ac:dyDescent="0.3">
      <c r="B132" s="29"/>
      <c r="C132" s="69"/>
      <c r="D132" s="70"/>
      <c r="E132" s="71"/>
      <c r="F132" s="70"/>
      <c r="G132" s="70"/>
      <c r="H132" s="70"/>
      <c r="I132" s="70"/>
      <c r="J132" s="145"/>
      <c r="K132" s="72"/>
      <c r="L132" s="70"/>
      <c r="M132" s="70"/>
      <c r="N132" s="83" t="str" cm="1">
        <f t="array" ref="N132">IF(OR($L132=ClayNames), VLOOKUP($L132, Calculations!$D$24:$E$27,2, FALSE), "")</f>
        <v/>
      </c>
      <c r="O132" s="79" t="str" cm="1">
        <f t="array" ref="O132">IF(OR($L132 = SandNames), VLOOKUP($L132, Calculations!$B$24:$C$27, 2, FALSE), "")</f>
        <v/>
      </c>
      <c r="P132" s="78" t="str">
        <f>IFERROR(IF(C132= "", "", (IF(AND(G132&lt;&gt;"", H132&lt;&gt;"", I132&lt;&gt;"", L132&lt;&gt;""), Calculations!P123, ""))), "")</f>
        <v/>
      </c>
      <c r="Q132" s="84" t="str">
        <f>IFERROR(IF(C132="", "", (IF(AND(G132&gt;200, H132&lt;&gt;"", I132&lt;&gt;"", L132&lt;&gt;""), "Special Design Needed", IF(I132="Untethered", Calculations!Q123, IF('Design Tool'!I132="Tethered", Calculations!R123, ""))))), "")</f>
        <v/>
      </c>
      <c r="R132" s="82" t="str">
        <f t="shared" si="3"/>
        <v/>
      </c>
      <c r="S132" s="77" t="str">
        <f>IFERROR(IF(C132="", "", (IF(AND(Calculations!K123="F", H132=30, G132&lt;&gt;"", I132&lt;&gt;"", L132&lt;&gt;""), "Special Design Needed", IF(AND(H132=30, H132&lt;&gt;"", I132&lt;&gt;"", L132&lt;&gt;""),IF(Calculations!N123="B","48","ERROR"), IF('Design Tool'!H132&lt;&gt;30, "", ""))))), "")</f>
        <v/>
      </c>
      <c r="T132" s="90" t="str">
        <f>IFERROR(IF(C132="", "", (IF(H132&lt;&gt;30, "", IF(AND(G132&gt;200, H132&lt;&gt;"", I132&lt;&gt;"", L132&lt;&gt;""), "Special Design Needed", IF(AND(H132=30, I132="Untethered"), Calculations!S123, IF(AND(H132=30, 'Design Tool'!I132="Tethered"), Calculations!T123, "")))))), "")</f>
        <v/>
      </c>
      <c r="U132" s="30"/>
    </row>
    <row r="133" spans="2:21" ht="15.75" thickBot="1" x14ac:dyDescent="0.3">
      <c r="B133" s="29"/>
      <c r="C133" s="69"/>
      <c r="D133" s="70"/>
      <c r="E133" s="71"/>
      <c r="F133" s="70"/>
      <c r="G133" s="70"/>
      <c r="H133" s="70"/>
      <c r="I133" s="70"/>
      <c r="J133" s="145"/>
      <c r="K133" s="72"/>
      <c r="L133" s="70"/>
      <c r="M133" s="70"/>
      <c r="N133" s="83" t="str" cm="1">
        <f t="array" ref="N133">IF(OR($L133=ClayNames), VLOOKUP($L133, Calculations!$D$24:$E$27,2, FALSE), "")</f>
        <v/>
      </c>
      <c r="O133" s="79" t="str" cm="1">
        <f t="array" ref="O133">IF(OR($L133 = SandNames), VLOOKUP($L133, Calculations!$B$24:$C$27, 2, FALSE), "")</f>
        <v/>
      </c>
      <c r="P133" s="78" t="str">
        <f>IFERROR(IF(C133= "", "", (IF(AND(G133&lt;&gt;"", H133&lt;&gt;"", I133&lt;&gt;"", L133&lt;&gt;""), Calculations!P124, ""))), "")</f>
        <v/>
      </c>
      <c r="Q133" s="84" t="str">
        <f>IFERROR(IF(C133="", "", (IF(AND(G133&gt;200, H133&lt;&gt;"", I133&lt;&gt;"", L133&lt;&gt;""), "Special Design Needed", IF(I133="Untethered", Calculations!Q124, IF('Design Tool'!I133="Tethered", Calculations!R124, ""))))), "")</f>
        <v/>
      </c>
      <c r="R133" s="82" t="str">
        <f t="shared" si="3"/>
        <v/>
      </c>
      <c r="S133" s="77" t="str">
        <f>IFERROR(IF(C133="", "", (IF(AND(Calculations!K124="F", H133=30, G133&lt;&gt;"", I133&lt;&gt;"", L133&lt;&gt;""), "Special Design Needed", IF(AND(H133=30, H133&lt;&gt;"", I133&lt;&gt;"", L133&lt;&gt;""),IF(Calculations!N124="B","48","ERROR"), IF('Design Tool'!H133&lt;&gt;30, "", ""))))), "")</f>
        <v/>
      </c>
      <c r="T133" s="90" t="str">
        <f>IFERROR(IF(C133="", "", (IF(H133&lt;&gt;30, "", IF(AND(G133&gt;200, H133&lt;&gt;"", I133&lt;&gt;"", L133&lt;&gt;""), "Special Design Needed", IF(AND(H133=30, I133="Untethered"), Calculations!S124, IF(AND(H133=30, 'Design Tool'!I133="Tethered"), Calculations!T124, "")))))), "")</f>
        <v/>
      </c>
      <c r="U133" s="30"/>
    </row>
    <row r="134" spans="2:21" ht="15.75" thickBot="1" x14ac:dyDescent="0.3">
      <c r="B134" s="29"/>
      <c r="C134" s="69"/>
      <c r="D134" s="70"/>
      <c r="E134" s="71"/>
      <c r="F134" s="70"/>
      <c r="G134" s="70"/>
      <c r="H134" s="70"/>
      <c r="I134" s="70"/>
      <c r="J134" s="145"/>
      <c r="K134" s="72"/>
      <c r="L134" s="70"/>
      <c r="M134" s="70"/>
      <c r="N134" s="83" t="str" cm="1">
        <f t="array" ref="N134">IF(OR($L134=ClayNames), VLOOKUP($L134, Calculations!$D$24:$E$27,2, FALSE), "")</f>
        <v/>
      </c>
      <c r="O134" s="79" t="str" cm="1">
        <f t="array" ref="O134">IF(OR($L134 = SandNames), VLOOKUP($L134, Calculations!$B$24:$C$27, 2, FALSE), "")</f>
        <v/>
      </c>
      <c r="P134" s="78" t="str">
        <f>IFERROR(IF(C134= "", "", (IF(AND(G134&lt;&gt;"", H134&lt;&gt;"", I134&lt;&gt;"", L134&lt;&gt;""), Calculations!P125, ""))), "")</f>
        <v/>
      </c>
      <c r="Q134" s="84" t="str">
        <f>IFERROR(IF(C134="", "", (IF(AND(G134&gt;200, H134&lt;&gt;"", I134&lt;&gt;"", L134&lt;&gt;""), "Special Design Needed", IF(I134="Untethered", Calculations!Q125, IF('Design Tool'!I134="Tethered", Calculations!R125, ""))))), "")</f>
        <v/>
      </c>
      <c r="R134" s="82" t="str">
        <f t="shared" si="3"/>
        <v/>
      </c>
      <c r="S134" s="77" t="str">
        <f>IFERROR(IF(C134="", "", (IF(AND(Calculations!K125="F", H134=30, G134&lt;&gt;"", I134&lt;&gt;"", L134&lt;&gt;""), "Special Design Needed", IF(AND(H134=30, H134&lt;&gt;"", I134&lt;&gt;"", L134&lt;&gt;""),IF(Calculations!N125="B","48","ERROR"), IF('Design Tool'!H134&lt;&gt;30, "", ""))))), "")</f>
        <v/>
      </c>
      <c r="T134" s="90" t="str">
        <f>IFERROR(IF(C134="", "", (IF(H134&lt;&gt;30, "", IF(AND(G134&gt;200, H134&lt;&gt;"", I134&lt;&gt;"", L134&lt;&gt;""), "Special Design Needed", IF(AND(H134=30, I134="Untethered"), Calculations!S125, IF(AND(H134=30, 'Design Tool'!I134="Tethered"), Calculations!T125, "")))))), "")</f>
        <v/>
      </c>
      <c r="U134" s="30"/>
    </row>
    <row r="135" spans="2:21" ht="15.75" thickBot="1" x14ac:dyDescent="0.3">
      <c r="B135" s="29"/>
      <c r="C135" s="69"/>
      <c r="D135" s="70"/>
      <c r="E135" s="71"/>
      <c r="F135" s="70"/>
      <c r="G135" s="70"/>
      <c r="H135" s="70"/>
      <c r="I135" s="70"/>
      <c r="J135" s="145"/>
      <c r="K135" s="72"/>
      <c r="L135" s="70"/>
      <c r="M135" s="70"/>
      <c r="N135" s="83" t="str" cm="1">
        <f t="array" ref="N135">IF(OR($L135=ClayNames), VLOOKUP($L135, Calculations!$D$24:$E$27,2, FALSE), "")</f>
        <v/>
      </c>
      <c r="O135" s="79" t="str" cm="1">
        <f t="array" ref="O135">IF(OR($L135 = SandNames), VLOOKUP($L135, Calculations!$B$24:$C$27, 2, FALSE), "")</f>
        <v/>
      </c>
      <c r="P135" s="78" t="str">
        <f>IFERROR(IF(C135= "", "", (IF(AND(G135&lt;&gt;"", H135&lt;&gt;"", I135&lt;&gt;"", L135&lt;&gt;""), Calculations!P126, ""))), "")</f>
        <v/>
      </c>
      <c r="Q135" s="84" t="str">
        <f>IFERROR(IF(C135="", "", (IF(AND(G135&gt;200, H135&lt;&gt;"", I135&lt;&gt;"", L135&lt;&gt;""), "Special Design Needed", IF(I135="Untethered", Calculations!Q126, IF('Design Tool'!I135="Tethered", Calculations!R126, ""))))), "")</f>
        <v/>
      </c>
      <c r="R135" s="82" t="str">
        <f t="shared" si="3"/>
        <v/>
      </c>
      <c r="S135" s="77" t="str">
        <f>IFERROR(IF(C135="", "", (IF(AND(Calculations!K126="F", H135=30, G135&lt;&gt;"", I135&lt;&gt;"", L135&lt;&gt;""), "Special Design Needed", IF(AND(H135=30, H135&lt;&gt;"", I135&lt;&gt;"", L135&lt;&gt;""),IF(Calculations!N126="B","48","ERROR"), IF('Design Tool'!H135&lt;&gt;30, "", ""))))), "")</f>
        <v/>
      </c>
      <c r="T135" s="90" t="str">
        <f>IFERROR(IF(C135="", "", (IF(H135&lt;&gt;30, "", IF(AND(G135&gt;200, H135&lt;&gt;"", I135&lt;&gt;"", L135&lt;&gt;""), "Special Design Needed", IF(AND(H135=30, I135="Untethered"), Calculations!S126, IF(AND(H135=30, 'Design Tool'!I135="Tethered"), Calculations!T126, "")))))), "")</f>
        <v/>
      </c>
      <c r="U135" s="30"/>
    </row>
    <row r="136" spans="2:21" ht="15.75" thickBot="1" x14ac:dyDescent="0.3">
      <c r="B136" s="29"/>
      <c r="C136" s="124"/>
      <c r="D136" s="125"/>
      <c r="E136" s="126"/>
      <c r="F136" s="125"/>
      <c r="G136" s="125"/>
      <c r="H136" s="125"/>
      <c r="I136" s="125"/>
      <c r="J136" s="145"/>
      <c r="K136" s="72"/>
      <c r="L136" s="70"/>
      <c r="M136" s="70"/>
      <c r="N136" s="154" t="str" cm="1">
        <f t="array" ref="N136">IF(OR($L136=ClayNames), VLOOKUP($L136, Calculations!$D$24:$E$27,2, FALSE), "")</f>
        <v/>
      </c>
      <c r="O136" s="128" t="str" cm="1">
        <f t="array" ref="O136">IF(OR($L136 = SandNames), VLOOKUP($L136, Calculations!$B$24:$C$27, 2, FALSE), "")</f>
        <v/>
      </c>
      <c r="P136" s="127" t="str">
        <f>IFERROR(IF(C136= "", "", (IF(AND(G136&lt;&gt;"", H136&lt;&gt;"", I136&lt;&gt;"", L136&lt;&gt;""), Calculations!P127, ""))), "")</f>
        <v/>
      </c>
      <c r="Q136" s="133" t="str">
        <f>IFERROR(IF(C136="", "", (IF(AND(G136&gt;200, H136&lt;&gt;"", I136&lt;&gt;"", L136&lt;&gt;""), "Special Design Needed", IF(I136="Untethered", Calculations!Q127, IF('Design Tool'!I136="Tethered", Calculations!R127, ""))))), "")</f>
        <v/>
      </c>
      <c r="R136" s="82" t="str">
        <f t="shared" si="3"/>
        <v/>
      </c>
      <c r="S136" s="77" t="str">
        <f>IFERROR(IF(C136="", "", (IF(AND(Calculations!K127="F", H136=30, G136&lt;&gt;"", I136&lt;&gt;"", L136&lt;&gt;""), "Special Design Needed", IF(AND(H136=30, H136&lt;&gt;"", I136&lt;&gt;"", L136&lt;&gt;""),IF(Calculations!N127="B","48","ERROR"), IF('Design Tool'!H136&lt;&gt;30, "", ""))))), "")</f>
        <v/>
      </c>
      <c r="T136" s="90" t="str">
        <f>IFERROR(IF(C136="", "", (IF(H136&lt;&gt;30, "", IF(AND(G136&gt;200, H136&lt;&gt;"", I136&lt;&gt;"", L136&lt;&gt;""), "Special Design Needed", IF(AND(H136=30, I136="Untethered"), Calculations!S127, IF(AND(H136=30, 'Design Tool'!I136="Tethered"), Calculations!T127, "")))))), "")</f>
        <v/>
      </c>
      <c r="U136" s="30"/>
    </row>
    <row r="137" spans="2:21" ht="15.75" thickBot="1" x14ac:dyDescent="0.3">
      <c r="B137" s="29"/>
      <c r="C137" s="69"/>
      <c r="D137" s="70"/>
      <c r="E137" s="71"/>
      <c r="F137" s="70"/>
      <c r="G137" s="70"/>
      <c r="H137" s="70"/>
      <c r="I137" s="70"/>
      <c r="J137" s="145"/>
      <c r="K137" s="72"/>
      <c r="L137" s="70"/>
      <c r="M137" s="70"/>
      <c r="N137" s="83" t="str" cm="1">
        <f t="array" ref="N137">IF(OR($L137=ClayNames), VLOOKUP($L137, Calculations!$D$24:$E$27,2, FALSE), "")</f>
        <v/>
      </c>
      <c r="O137" s="79" t="str" cm="1">
        <f t="array" ref="O137">IF(OR($L137 = SandNames), VLOOKUP($L137, Calculations!$B$24:$C$27, 2, FALSE), "")</f>
        <v/>
      </c>
      <c r="P137" s="78" t="str">
        <f>IFERROR(IF(C137= "", "", (IF(AND(G137&lt;&gt;"", H137&lt;&gt;"", I137&lt;&gt;"", L137&lt;&gt;""), Calculations!P128, ""))), "")</f>
        <v/>
      </c>
      <c r="Q137" s="84" t="str">
        <f>IFERROR(IF(C137="", "", (IF(AND(G137&gt;200, H137&lt;&gt;"", I137&lt;&gt;"", L137&lt;&gt;""), "Special Design Needed", IF(I137="Untethered", Calculations!Q128, IF('Design Tool'!I137="Tethered", Calculations!R128, ""))))), "")</f>
        <v/>
      </c>
      <c r="R137" s="82" t="str">
        <f t="shared" si="3"/>
        <v/>
      </c>
      <c r="S137" s="77" t="str">
        <f>IFERROR(IF(C137="", "", (IF(AND(Calculations!K128="F", H137=30, G137&lt;&gt;"", I137&lt;&gt;"", L137&lt;&gt;""), "Special Design Needed", IF(AND(H137=30, H137&lt;&gt;"", I137&lt;&gt;"", L137&lt;&gt;""),IF(Calculations!N128="B","48","ERROR"), IF('Design Tool'!H137&lt;&gt;30, "", ""))))), "")</f>
        <v/>
      </c>
      <c r="T137" s="90" t="str">
        <f>IFERROR(IF(C137="", "", (IF(H137&lt;&gt;30, "", IF(AND(G137&gt;200, H137&lt;&gt;"", I137&lt;&gt;"", L137&lt;&gt;""), "Special Design Needed", IF(AND(H137=30, I137="Untethered"), Calculations!S128, IF(AND(H137=30, 'Design Tool'!I137="Tethered"), Calculations!T128, "")))))), "")</f>
        <v/>
      </c>
      <c r="U137" s="30"/>
    </row>
    <row r="138" spans="2:21" ht="15.75" thickBot="1" x14ac:dyDescent="0.3">
      <c r="B138" s="29"/>
      <c r="C138" s="85"/>
      <c r="D138" s="86"/>
      <c r="E138" s="87"/>
      <c r="F138" s="86"/>
      <c r="G138" s="86"/>
      <c r="H138" s="86"/>
      <c r="I138" s="86"/>
      <c r="J138" s="146"/>
      <c r="K138" s="88"/>
      <c r="L138" s="86"/>
      <c r="M138" s="86"/>
      <c r="N138" s="93" t="str" cm="1">
        <f t="array" ref="N138">IF(OR($L138=ClayNames), VLOOKUP($L138, Calculations!$D$24:$E$27,2, FALSE), "")</f>
        <v/>
      </c>
      <c r="O138" s="90" t="str" cm="1">
        <f t="array" ref="O138">IF(OR($L138 = SandNames), VLOOKUP($L138, Calculations!$B$24:$C$27, 2, FALSE), "")</f>
        <v/>
      </c>
      <c r="P138" s="89" t="str">
        <f>IFERROR(IF(C138= "", "", (IF(AND(G138&lt;&gt;"", H138&lt;&gt;"", I138&lt;&gt;"", L138&lt;&gt;""), Calculations!P129, ""))), "")</f>
        <v/>
      </c>
      <c r="Q138" s="91" t="str">
        <f>IFERROR(IF(C138="", "", (IF(AND(G138&gt;200, H138&lt;&gt;"", I138&lt;&gt;"", L138&lt;&gt;""), "Special Design Needed", IF(I138="Untethered", Calculations!Q129, IF('Design Tool'!I138="Tethered", Calculations!R129, ""))))), "")</f>
        <v/>
      </c>
      <c r="R138" s="92" t="str">
        <f t="shared" si="3"/>
        <v/>
      </c>
      <c r="S138" s="77" t="str">
        <f>IFERROR(IF(C138="", "", (IF(AND(Calculations!K129="F", H138=30, G138&lt;&gt;"", I138&lt;&gt;"", L138&lt;&gt;""), "Special Design Needed", IF(AND(H138=30, H138&lt;&gt;"", I138&lt;&gt;"", L138&lt;&gt;""),IF(Calculations!N129="B","48","ERROR"), IF('Design Tool'!H138&lt;&gt;30, "", ""))))), "")</f>
        <v/>
      </c>
      <c r="T138" s="90" t="str">
        <f>IFERROR(IF(C138="", "", (IF(H138&lt;&gt;30, "", IF(AND(G138&gt;200, H138&lt;&gt;"", I138&lt;&gt;"", L138&lt;&gt;""), "Special Design Needed", IF(AND(H138=30, I138="Untethered"), Calculations!S129, IF(AND(H138=30, 'Design Tool'!I138="Tethered"), Calculations!T129, "")))))), "")</f>
        <v/>
      </c>
      <c r="U138" s="30"/>
    </row>
    <row r="139" spans="2:21" ht="15.75" thickBot="1" x14ac:dyDescent="0.3">
      <c r="B139" s="31"/>
      <c r="C139" s="135"/>
      <c r="D139" s="136"/>
      <c r="E139" s="137"/>
      <c r="F139" s="136"/>
      <c r="G139" s="136"/>
      <c r="H139" s="136"/>
      <c r="I139" s="136"/>
      <c r="J139" s="136"/>
      <c r="K139" s="136"/>
      <c r="L139" s="136"/>
      <c r="M139" s="138" t="str" cm="1">
        <f t="array" ref="M139">IF(OR($L139=ClayNames), VLOOKUP($L139, Calculations!$D$24:$E$26,2, FALSE), "")</f>
        <v/>
      </c>
      <c r="N139" s="138"/>
      <c r="O139" s="138" t="str" cm="1">
        <f t="array" ref="O139">IF(OR($L139 = SandNames), VLOOKUP($L139, Calculations!$B$24:$C$26, 2, FALSE), "")</f>
        <v/>
      </c>
      <c r="P139" s="138" t="str">
        <f>IFERROR(IF(C139= "", "", (IF(AND(G139&lt;&gt;"", H139&lt;&gt;"", I139&lt;&gt;"", L139&lt;&gt;""), Calculations!P125, ""))), "")</f>
        <v/>
      </c>
      <c r="Q139" s="138" t="str">
        <f>IFERROR(IF(C139="", "", (IF(AND(G139&gt;200, H139&lt;&gt;"", I139&lt;&gt;"", L139&lt;&gt;""), "Special Design Needed", IF(I139="Untethered", Calculations!Q125, IF('Design Tool'!I139="Tethered", Calculations!R125, ""))))), "")</f>
        <v/>
      </c>
      <c r="R139" s="138" t="str">
        <f t="shared" si="3"/>
        <v/>
      </c>
      <c r="S139" s="138" t="str">
        <f>IFERROR(IF(C139="", "", (IF(AND(Calculations!K130="F", H139=30, G139&lt;&gt;"", I139&lt;&gt;"", L139&lt;&gt;""), "Special Design Needed", IF(H139=30, "48", IF('Design Tool'!H139&lt;&gt;30, "", ""))))), "")</f>
        <v/>
      </c>
      <c r="T139" s="138" t="str">
        <f>IFERROR(IF(C139="", "", (IF(H139&lt;&gt;30, "", IF(AND(G139&gt;200, H139&lt;&gt;"", I139&lt;&gt;"", L139&lt;&gt;""), "Special Design Needed", IF(AND(H139=30, I139="Untethered"), Calculations!S130, IF(AND(H139=30, 'Design Tool'!I139="Tethered"), Calculations!T130, "")))))), "")</f>
        <v/>
      </c>
      <c r="U139" s="32"/>
    </row>
    <row r="140" spans="2:21" x14ac:dyDescent="0.25">
      <c r="C140" s="129"/>
      <c r="D140" s="130"/>
      <c r="E140" s="131"/>
      <c r="F140" s="130"/>
      <c r="G140" s="130"/>
      <c r="H140" s="130"/>
      <c r="I140" s="130"/>
      <c r="J140" s="130"/>
      <c r="K140" s="130"/>
      <c r="L140" s="130"/>
      <c r="M140" s="132" t="str" cm="1">
        <f t="array" ref="M140">IF(OR($L140=ClayNames), VLOOKUP($L140, Calculations!$D$24:$E$26,2, FALSE), "")</f>
        <v/>
      </c>
      <c r="N140" s="132"/>
      <c r="O140" s="132" t="str" cm="1">
        <f t="array" ref="O140">IF(OR($L140 = SandNames), VLOOKUP($L140, Calculations!$B$24:$C$26, 2, FALSE), "")</f>
        <v/>
      </c>
      <c r="P140" s="132" t="str">
        <f>IFERROR(IF(C140= "", "", (IF(AND(G140&lt;&gt;"", H140&lt;&gt;"", I140&lt;&gt;"", L140&lt;&gt;""), Calculations!P127, ""))), "")</f>
        <v/>
      </c>
      <c r="Q140" s="132" t="str">
        <f>IFERROR(IF(C140="", "", (IF(AND(G140&gt;200, H140&lt;&gt;"", I140&lt;&gt;"", L140&lt;&gt;""), "Special Design Needed", IF(I140="Untethered", Calculations!Q127, IF('Design Tool'!I140="Tethered", Calculations!R127, ""))))), "")</f>
        <v/>
      </c>
      <c r="R140" s="132" t="str">
        <f>IF(AND(H140=30, G140&lt;&gt;"", I140&lt;&gt;"", L140&lt;&gt;""), "OR","")</f>
        <v/>
      </c>
      <c r="S140" s="132" t="str">
        <f>IFERROR(IF(C140="", "", (IF(AND(Calculations!K127="F", H140=30, G140&lt;&gt;"", I140&lt;&gt;"", L140&lt;&gt;""), "Special Design Needed", IF(H140=30, "48", IF('Design Tool'!H140&lt;&gt;30, "", ""))))), "")</f>
        <v/>
      </c>
      <c r="T140" s="132" t="str">
        <f>IFERROR(IF(C140="", "", (IF(H140&lt;&gt;30, "", IF(AND(G140&gt;200, H140&lt;&gt;"", I140&lt;&gt;"", L140&lt;&gt;""), "Special Design Needed", IF(AND(H140=30, I140="Untethered"), Calculations!S127, IF(AND(H140=30, 'Design Tool'!I140="Tethered"), Calculations!T127, "")))))), "")</f>
        <v/>
      </c>
    </row>
  </sheetData>
  <sheetProtection algorithmName="SHA-512" hashValue="Dtp8gwhkVrMXZrW352ZHFJzOPNJmZGjMLknzyX5r0MHOLDJctWRfraSzW8FKJPUyjHqBS5udGnwAyZJFdusm6Q==" saltValue="MGl3VbAEcBkW9RvDZp4Osw==" spinCount="100000" sheet="1" objects="1" scenarios="1" formatCells="0"/>
  <mergeCells count="3">
    <mergeCell ref="F6:H6"/>
    <mergeCell ref="B2:U2"/>
    <mergeCell ref="K6:M6"/>
  </mergeCells>
  <conditionalFormatting sqref="M139:N140">
    <cfRule type="cellIs" dxfId="11" priority="17" operator="lessThan">
      <formula>500</formula>
    </cfRule>
    <cfRule type="expression" dxfId="10" priority="19">
      <formula>SEARCH("Sand", $L139)</formula>
    </cfRule>
  </conditionalFormatting>
  <conditionalFormatting sqref="O12:O140">
    <cfRule type="expression" dxfId="9" priority="16">
      <formula>SEARCH("Clay",$L12)</formula>
    </cfRule>
    <cfRule type="cellIs" dxfId="8" priority="18" operator="lessThan">
      <formula>5</formula>
    </cfRule>
  </conditionalFormatting>
  <conditionalFormatting sqref="S12:T138">
    <cfRule type="containsBlanks" dxfId="7" priority="15">
      <formula>LEN(TRIM(S12))=0</formula>
    </cfRule>
  </conditionalFormatting>
  <conditionalFormatting sqref="G13:G76 G78:G140">
    <cfRule type="cellIs" dxfId="6" priority="14" operator="greaterThan">
      <formula>200</formula>
    </cfRule>
  </conditionalFormatting>
  <conditionalFormatting sqref="R12:R138">
    <cfRule type="containsBlanks" dxfId="5" priority="13">
      <formula>LEN(TRIM(R12))=0</formula>
    </cfRule>
  </conditionalFormatting>
  <conditionalFormatting sqref="G12">
    <cfRule type="cellIs" dxfId="4" priority="12" operator="greaterThan">
      <formula>200</formula>
    </cfRule>
  </conditionalFormatting>
  <conditionalFormatting sqref="G77">
    <cfRule type="cellIs" dxfId="3" priority="4" operator="greaterThan">
      <formula>200</formula>
    </cfRule>
  </conditionalFormatting>
  <conditionalFormatting sqref="N12:N138">
    <cfRule type="cellIs" dxfId="2" priority="2" operator="lessThan">
      <formula>500</formula>
    </cfRule>
    <cfRule type="expression" dxfId="1" priority="3">
      <formula>SEARCH("Sand", $L12)</formula>
    </cfRule>
  </conditionalFormatting>
  <conditionalFormatting sqref="L12:L138">
    <cfRule type="containsText" dxfId="0" priority="1" operator="containsText" text="Site Specific">
      <formula>NOT(ISERROR(SEARCH("Site Specific",L12)))</formula>
    </cfRule>
  </conditionalFormatting>
  <dataValidations count="7">
    <dataValidation type="list" allowBlank="1" showInputMessage="1" showErrorMessage="1" sqref="I12:I140 J139:J140" xr:uid="{873C677F-F1E5-47C8-AD82-C3DEBA710383}">
      <formula1>Tethering</formula1>
    </dataValidation>
    <dataValidation errorStyle="warning" operator="greaterThanOrEqual" allowBlank="1" showInputMessage="1" showErrorMessage="1" errorTitle="Special Design Needed" error="The value of the Standard Penetration resistance is below the minimum value of 5. A special, site-specific design will be required." sqref="O12:O140" xr:uid="{0E4CCF0A-2685-4AEB-9473-82DFA0536629}"/>
    <dataValidation errorStyle="warning" operator="greaterThanOrEqual" allowBlank="1" showInputMessage="1" showErrorMessage="1" errorTitle="Special Design Needed" error="The value of the Ultimate Undrained Shear Strength in Cohesive Soil is below the minimum value of 500 psf. A special, site-specific design will be required." sqref="M139:M140 N12:N140" xr:uid="{C9DE497A-46D4-4960-A0D5-7FA59036E077}"/>
    <dataValidation type="list" allowBlank="1" showInputMessage="1" showErrorMessage="1" sqref="L12:L140" xr:uid="{42BD5A2F-0CFF-4D0B-8D08-3E40CFC49FF8}">
      <formula1>SoilType</formula1>
    </dataValidation>
    <dataValidation type="decimal" errorStyle="warning" operator="lessThanOrEqual" allowBlank="1" showInputMessage="1" showErrorMessage="1" errorTitle="Special Design Needed" error="The span length is greater than the maximum value of 200 feet. A detailed, site-specific design will be required." sqref="G12:G140" xr:uid="{C7198133-4EA9-4F56-8E98-6624588E1B9D}">
      <formula1>200</formula1>
    </dataValidation>
    <dataValidation type="list" allowBlank="1" showErrorMessage="1" promptTitle="Outputs for 30' Poles" prompt="30 foot poles will have two separate sets of diameters and foundation depths which can be chosen. If a 30' pole height is inputted, the blanked-out cells in columns Q and R will become visible with the alternate set of appropriate values. " sqref="H12:H140" xr:uid="{E5CC84F6-E2CA-40D8-8FBF-DA9148885FEF}">
      <formula1>PoleHeight</formula1>
    </dataValidation>
    <dataValidation type="list" allowBlank="1" showInputMessage="1" showErrorMessage="1" sqref="J12:J138 M12:M138" xr:uid="{3828DEDB-3E19-4EE8-ADA0-F44C011DB438}">
      <formula1>"Yes, No"</formula1>
    </dataValidation>
  </dataValidations>
  <pageMargins left="0.25" right="0.25" top="0.75" bottom="0.75" header="0.3" footer="0.3"/>
  <pageSetup paperSize="119" scale="54" fitToHeight="0" orientation="landscape" r:id="rId1"/>
  <rowBreaks count="1" manualBreakCount="1">
    <brk id="7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BA64C-23D3-4404-AF57-F57818AF9526}">
  <sheetPr codeName="Sheet6"/>
  <dimension ref="B1:V127"/>
  <sheetViews>
    <sheetView workbookViewId="0">
      <selection activeCell="F36" sqref="F36"/>
    </sheetView>
  </sheetViews>
  <sheetFormatPr defaultRowHeight="15" x14ac:dyDescent="0.25"/>
  <cols>
    <col min="2" max="2" width="22.42578125" bestFit="1" customWidth="1"/>
    <col min="3" max="3" width="10.42578125" bestFit="1" customWidth="1"/>
    <col min="4" max="4" width="11.28515625" bestFit="1" customWidth="1"/>
    <col min="5" max="5" width="13.5703125" bestFit="1" customWidth="1"/>
    <col min="6" max="6" width="11.28515625" bestFit="1" customWidth="1"/>
    <col min="10" max="10" width="11.28515625" bestFit="1" customWidth="1"/>
    <col min="11" max="11" width="21.7109375" bestFit="1" customWidth="1"/>
    <col min="12" max="12" width="16.42578125" bestFit="1" customWidth="1"/>
    <col min="13" max="13" width="14.140625" bestFit="1" customWidth="1"/>
    <col min="14" max="14" width="14.140625" customWidth="1"/>
    <col min="15" max="15" width="12.140625" bestFit="1" customWidth="1"/>
    <col min="16" max="16" width="21.7109375" bestFit="1" customWidth="1"/>
    <col min="17" max="18" width="28.28515625" bestFit="1" customWidth="1"/>
    <col min="19" max="19" width="34.5703125" bestFit="1" customWidth="1"/>
    <col min="20" max="20" width="32.140625" bestFit="1" customWidth="1"/>
    <col min="21" max="21" width="14.85546875" bestFit="1" customWidth="1"/>
  </cols>
  <sheetData>
    <row r="1" spans="2:22" ht="15.75" thickBot="1" x14ac:dyDescent="0.3"/>
    <row r="2" spans="2:22" ht="15.75" thickBot="1" x14ac:dyDescent="0.3">
      <c r="K2" s="57" t="s">
        <v>21</v>
      </c>
      <c r="L2" s="58" t="s">
        <v>22</v>
      </c>
      <c r="M2" s="58" t="s">
        <v>23</v>
      </c>
      <c r="N2" s="58" t="s">
        <v>104</v>
      </c>
      <c r="O2" s="58" t="s">
        <v>30</v>
      </c>
      <c r="P2" s="58" t="s">
        <v>20</v>
      </c>
      <c r="Q2" s="58" t="s">
        <v>34</v>
      </c>
      <c r="R2" s="58" t="s">
        <v>35</v>
      </c>
      <c r="S2" s="58" t="s">
        <v>59</v>
      </c>
      <c r="T2" s="64" t="s">
        <v>60</v>
      </c>
      <c r="U2" s="51"/>
      <c r="V2" s="19"/>
    </row>
    <row r="3" spans="2:22" x14ac:dyDescent="0.25">
      <c r="K3" s="141" t="e">
        <f>VLOOKUP('Design Tool'!G12, $B$12:$C$17, 2, TRUE)</f>
        <v>#N/A</v>
      </c>
      <c r="L3" s="142" t="e">
        <f>VLOOKUP('Design Tool'!H12,$D$12:$E$14, 2, FALSE)</f>
        <v>#N/A</v>
      </c>
      <c r="M3" s="142" t="e">
        <f>VLOOKUP('Design Tool'!L12, $F$12:$G$18, 2, FALSE)</f>
        <v>#N/A</v>
      </c>
      <c r="N3" s="142" t="e">
        <f>VLOOKUP('Design Tool'!J12, $H$12:$I$13, 2, FALSE)</f>
        <v>#N/A</v>
      </c>
      <c r="O3" s="142" t="e">
        <f>K3&amp;L3&amp;M3&amp;N3</f>
        <v>#N/A</v>
      </c>
      <c r="P3" s="142" t="e">
        <f>IF(K3="F", "Special Design Needed",
IF('Design Tool'!H12=30,
IF(N3="B",
IF(M3="G","Special Design Needed","42"),"ERROR"),
IF('Design Tool'!H12=36,
IF(M3="G","Special Design Needed","48"),
IF('Design Tool'!H12=40,
IF(M3="G","Special Design Needed","48"),""))))</f>
        <v>#N/A</v>
      </c>
      <c r="Q3" s="142" t="e">
        <f>IF($L3="A",
IF($N3 = "A",
VLOOKUP($O3, 'Untethered Reference Chart'!$D$4:$F$38, 3, FALSE), VLOOKUP($O3, 'Untethered Reference Chart'!$P$4:$R$38, 3, FALSE)),
IF($L3 = "B",
IF($N3 = "A",
VLOOKUP($O3, 'Untethered Reference Chart'!$J$4:$L$38, 3, FALSE), VLOOKUP($O3, 'Untethered Reference Chart'!$V$4:$X$38, 3, FALSE)),
IF($L3 = "C",
IF($N3 = "A",
VLOOKUP($O3, 'Untethered Reference Chart'!$M$4:$O$38, 3, FALSE), VLOOKUP($O3, 'Untethered Reference Chart'!$Y$4:$AA$38, 3, FALSE)), "")))</f>
        <v>#N/A</v>
      </c>
      <c r="R3" s="142" t="e">
        <f>IF($L3="A",
IF($N3 = "A",
VLOOKUP($O3, 'Tethered Reference Chart'!$D$4:$F$38, 3, FALSE), VLOOKUP($O3, 'Tethered Reference Chart'!$P$4:$R$38, 3, FALSE)),
IF($L3 = "B",
IF($N3 = "A",
VLOOKUP($O3, 'Tethered Reference Chart'!$J$4:$L$38, 3, FALSE), VLOOKUP($O3, 'Tethered Reference Chart'!$V$4:$X$38, 3, FALSE)),
IF($L3 = "C",
IF($N3 = "A",
VLOOKUP($O3, 'Tethered Reference Chart'!$M$4:$O$38, 3, FALSE), VLOOKUP($O3, 'Tethered Reference Chart'!$Y$4:$AA$38, 3, FALSE)), "")))</f>
        <v>#N/A</v>
      </c>
      <c r="S3" s="142" t="b">
        <f>IF('Design Tool'!$H12=30,IF($N3="A",VLOOKUP($O3,'Untethered Reference Chart'!$G$4:$I$38,3,FALSE),VLOOKUP($O3,'Untethered Reference Chart'!$S$4:$U$38,3,FALSE)))</f>
        <v>0</v>
      </c>
      <c r="T3" s="143" t="b">
        <f>IF('Design Tool'!$H12=30,IF($N3="A",VLOOKUP($O3,'Tethered Reference Chart'!$G$4:$I$38,3,FALSE),VLOOKUP($O3,'Tethered Reference Chart'!$S$4:$U$38,3,FALSE)))</f>
        <v>0</v>
      </c>
      <c r="V3" s="108" t="s">
        <v>86</v>
      </c>
    </row>
    <row r="4" spans="2:22" x14ac:dyDescent="0.25">
      <c r="K4" s="117" t="e">
        <f>VLOOKUP('Design Tool'!G13, $B$12:$C$17, 2, TRUE)</f>
        <v>#N/A</v>
      </c>
      <c r="L4" s="118" t="e">
        <f>VLOOKUP('Design Tool'!H13,$D$12:$E$14, 2, FALSE)</f>
        <v>#N/A</v>
      </c>
      <c r="M4" s="118" t="e">
        <f>VLOOKUP('Design Tool'!L13, $F$12:$G$18, 2, FALSE)</f>
        <v>#N/A</v>
      </c>
      <c r="N4" s="118" t="e">
        <f>VLOOKUP('Design Tool'!J13, $H$12:$I$13, 2, FALSE)</f>
        <v>#N/A</v>
      </c>
      <c r="O4" s="118" t="e">
        <f>K4&amp;L4&amp;M4&amp;N4</f>
        <v>#N/A</v>
      </c>
      <c r="P4" s="118" t="e">
        <f>IF(K4="F", "Special Design Needed",
IF('Design Tool'!H13=30,
IF(N4="B",
IF(M4="G","Special Design Needed","42"),"ERROR"),
IF('Design Tool'!H13=36,
IF(M4="G","Special Design Needed","48"),
IF('Design Tool'!H13=40,
IF(M4="G","Special Design Needed","48"),""))))</f>
        <v>#N/A</v>
      </c>
      <c r="Q4" s="118" t="e">
        <f>IF($L4="A",
IF($N4 = "A",
VLOOKUP($O4, 'Untethered Reference Chart'!$D$4:$F$38, 3, FALSE), VLOOKUP($O4, 'Untethered Reference Chart'!$P$4:$R$38, 3, FALSE)),
IF($L4 = "B",
IF($N4 = "A",
VLOOKUP($O4, 'Untethered Reference Chart'!$J$4:$L$38, 3, FALSE), VLOOKUP($O4, 'Untethered Reference Chart'!$V$4:$X$38, 3, FALSE)),
IF($L4 = "C",
IF($N4 = "A",
VLOOKUP($O4, 'Untethered Reference Chart'!$M$4:$O$38, 3, FALSE), VLOOKUP($O4, 'Untethered Reference Chart'!$Y$4:$AA$38, 3, FALSE)), "")))</f>
        <v>#N/A</v>
      </c>
      <c r="R4" s="118" t="e">
        <f>IF($L4="A",
IF($N4 = "A",
VLOOKUP($O4, 'Tethered Reference Chart'!$D$4:$F$38, 3, FALSE), VLOOKUP($O4, 'Tethered Reference Chart'!$P$4:$R$38, 3, FALSE)),
IF($L4 = "B",
IF($N4 = "A",
VLOOKUP($O4, 'Tethered Reference Chart'!$J$4:$L$38, 3, FALSE), VLOOKUP($O4, 'Tethered Reference Chart'!$V$4:$X$38, 3, FALSE)),
IF($L4 = "C",
IF($N4 = "A",
VLOOKUP($O4, 'Tethered Reference Chart'!$M$4:$O$38, 3, FALSE), VLOOKUP($O4, 'Tethered Reference Chart'!$Y$4:$AA$38, 3, FALSE)), "")))</f>
        <v>#N/A</v>
      </c>
      <c r="S4" s="118" t="b">
        <f>IF('Design Tool'!$H13=30,IF($N4="A",VLOOKUP($O4,'Untethered Reference Chart'!$G$4:$I$38,3,FALSE),VLOOKUP($O4,'Untethered Reference Chart'!$S$4:$U$38,3,FALSE)))</f>
        <v>0</v>
      </c>
      <c r="T4" s="119" t="b">
        <f>IF('Design Tool'!$H13=30,IF($N4="A",VLOOKUP($O4,'Tethered Reference Chart'!$G$4:$I$38,3,FALSE),VLOOKUP($O4,'Tethered Reference Chart'!$S$4:$U$38,3,FALSE)))</f>
        <v>0</v>
      </c>
    </row>
    <row r="5" spans="2:22" x14ac:dyDescent="0.25">
      <c r="K5" s="117" t="e">
        <f>VLOOKUP('Design Tool'!G14, $B$12:$C$17, 2, TRUE)</f>
        <v>#N/A</v>
      </c>
      <c r="L5" s="118" t="e">
        <f>VLOOKUP('Design Tool'!H14,$D$12:$E$14, 2, FALSE)</f>
        <v>#N/A</v>
      </c>
      <c r="M5" s="118" t="e">
        <f>VLOOKUP('Design Tool'!L14, $F$12:$G$18, 2, FALSE)</f>
        <v>#N/A</v>
      </c>
      <c r="N5" s="118" t="e">
        <f>VLOOKUP('Design Tool'!J14, $H$12:$I$13, 2, FALSE)</f>
        <v>#N/A</v>
      </c>
      <c r="O5" s="118" t="e">
        <f t="shared" ref="O5:O68" si="0">K5&amp;L5&amp;M5&amp;N5</f>
        <v>#N/A</v>
      </c>
      <c r="P5" s="118" t="e">
        <f>IF(K5="F", "Special Design Needed",
IF('Design Tool'!H14=30,
IF(N5="B",
IF(M5="G","Special Design Needed","42"),"ERROR"),
IF('Design Tool'!H14=36,
IF(M5="G","Special Design Needed","48"),
IF('Design Tool'!H14=40,
IF(M5="G","Special Design Needed","48"),""))))</f>
        <v>#N/A</v>
      </c>
      <c r="Q5" s="118" t="e">
        <f>IF($L5="A",
IF($N5 = "A",
VLOOKUP($O5, 'Untethered Reference Chart'!$D$4:$F$38, 3, FALSE), VLOOKUP($O5, 'Untethered Reference Chart'!$P$4:$R$38, 3, FALSE)),
IF($L5 = "B",
IF($N5 = "A",
VLOOKUP($O5, 'Untethered Reference Chart'!$J$4:$L$38, 3, FALSE), VLOOKUP($O5, 'Untethered Reference Chart'!$V$4:$X$38, 3, FALSE)),
IF($L5 = "C",
IF($N5 = "A",
VLOOKUP($O5, 'Untethered Reference Chart'!$M$4:$O$38, 3, FALSE), VLOOKUP($O5, 'Untethered Reference Chart'!$Y$4:$AA$38, 3, FALSE)), "")))</f>
        <v>#N/A</v>
      </c>
      <c r="R5" s="118" t="e">
        <f>IF($L5="A",
IF($N5 = "A",
VLOOKUP($O5, 'Tethered Reference Chart'!$D$4:$F$38, 3, FALSE), VLOOKUP($O5, 'Tethered Reference Chart'!$P$4:$R$38, 3, FALSE)),
IF($L5 = "B",
IF($N5 = "A",
VLOOKUP($O5, 'Tethered Reference Chart'!$J$4:$L$38, 3, FALSE), VLOOKUP($O5, 'Tethered Reference Chart'!$V$4:$X$38, 3, FALSE)),
IF($L5 = "C",
IF($N5 = "A",
VLOOKUP($O5, 'Tethered Reference Chart'!$M$4:$O$38, 3, FALSE), VLOOKUP($O5, 'Tethered Reference Chart'!$Y$4:$AA$38, 3, FALSE)), "")))</f>
        <v>#N/A</v>
      </c>
      <c r="S5" s="118" t="b">
        <f>IF('Design Tool'!$H14=30,IF($N5="A",VLOOKUP($O5,'Untethered Reference Chart'!$G$4:$I$38,3,FALSE),VLOOKUP($O5,'Untethered Reference Chart'!$S$4:$U$38,3,FALSE)))</f>
        <v>0</v>
      </c>
      <c r="T5" s="119" t="b">
        <f>IF('Design Tool'!$H14=30,IF($N5="A",VLOOKUP($O5,'Tethered Reference Chart'!$G$4:$I$38,3,FALSE),VLOOKUP($O5,'Tethered Reference Chart'!$S$4:$U$38,3,FALSE)))</f>
        <v>0</v>
      </c>
    </row>
    <row r="6" spans="2:22" x14ac:dyDescent="0.25">
      <c r="K6" s="117" t="e">
        <f>VLOOKUP('Design Tool'!G15, $B$12:$C$17, 2, TRUE)</f>
        <v>#N/A</v>
      </c>
      <c r="L6" s="118" t="e">
        <f>VLOOKUP('Design Tool'!H15,$D$12:$E$14, 2, FALSE)</f>
        <v>#N/A</v>
      </c>
      <c r="M6" s="118" t="e">
        <f>VLOOKUP('Design Tool'!L15, $F$12:$G$18, 2, FALSE)</f>
        <v>#N/A</v>
      </c>
      <c r="N6" s="118" t="e">
        <f>VLOOKUP('Design Tool'!J15, $H$12:$I$13, 2, FALSE)</f>
        <v>#N/A</v>
      </c>
      <c r="O6" s="118" t="e">
        <f t="shared" si="0"/>
        <v>#N/A</v>
      </c>
      <c r="P6" s="118" t="e">
        <f>IF(K6="F", "Special Design Needed",
IF('Design Tool'!H15=30,
IF(N6="B",
IF(M6="G","Special Design Needed","42"),"ERROR"),
IF('Design Tool'!H15=36,
IF(M6="G","Special Design Needed","48"),
IF('Design Tool'!H15=40,
IF(M6="G","Special Design Needed","48"),""))))</f>
        <v>#N/A</v>
      </c>
      <c r="Q6" s="118" t="e">
        <f>IF($L6="A",
IF($N6 = "A",
VLOOKUP($O6, 'Untethered Reference Chart'!$D$4:$F$38, 3, FALSE), VLOOKUP($O6, 'Untethered Reference Chart'!$P$4:$R$38, 3, FALSE)),
IF($L6 = "B",
IF($N6 = "A",
VLOOKUP($O6, 'Untethered Reference Chart'!$J$4:$L$38, 3, FALSE), VLOOKUP($O6, 'Untethered Reference Chart'!$V$4:$X$38, 3, FALSE)),
IF($L6 = "C",
IF($N6 = "A",
VLOOKUP($O6, 'Untethered Reference Chart'!$M$4:$O$38, 3, FALSE), VLOOKUP($O6, 'Untethered Reference Chart'!$Y$4:$AA$38, 3, FALSE)), "")))</f>
        <v>#N/A</v>
      </c>
      <c r="R6" s="118" t="e">
        <f>IF($L6="A",
IF($N6 = "A",
VLOOKUP($O6, 'Tethered Reference Chart'!$D$4:$F$38, 3, FALSE), VLOOKUP($O6, 'Tethered Reference Chart'!$P$4:$R$38, 3, FALSE)),
IF($L6 = "B",
IF($N6 = "A",
VLOOKUP($O6, 'Tethered Reference Chart'!$J$4:$L$38, 3, FALSE), VLOOKUP($O6, 'Tethered Reference Chart'!$V$4:$X$38, 3, FALSE)),
IF($L6 = "C",
IF($N6 = "A",
VLOOKUP($O6, 'Tethered Reference Chart'!$M$4:$O$38, 3, FALSE), VLOOKUP($O6, 'Tethered Reference Chart'!$Y$4:$AA$38, 3, FALSE)), "")))</f>
        <v>#N/A</v>
      </c>
      <c r="S6" s="118" t="b">
        <f>IF('Design Tool'!$H15=30,IF($N6="A",VLOOKUP($O6,'Untethered Reference Chart'!$G$4:$I$38,3,FALSE),VLOOKUP($O6,'Untethered Reference Chart'!$S$4:$U$38,3,FALSE)))</f>
        <v>0</v>
      </c>
      <c r="T6" s="119" t="b">
        <f>IF('Design Tool'!$H15=30,IF($N6="A",VLOOKUP($O6,'Tethered Reference Chart'!$G$4:$I$38,3,FALSE),VLOOKUP($O6,'Tethered Reference Chart'!$S$4:$U$38,3,FALSE)))</f>
        <v>0</v>
      </c>
    </row>
    <row r="7" spans="2:22" x14ac:dyDescent="0.25">
      <c r="K7" s="117" t="e">
        <f>VLOOKUP('Design Tool'!G16, $B$12:$C$17, 2, TRUE)</f>
        <v>#N/A</v>
      </c>
      <c r="L7" s="118" t="e">
        <f>VLOOKUP('Design Tool'!H16,$D$12:$E$14, 2, FALSE)</f>
        <v>#N/A</v>
      </c>
      <c r="M7" s="118" t="e">
        <f>VLOOKUP('Design Tool'!L16, $F$12:$G$18, 2, FALSE)</f>
        <v>#N/A</v>
      </c>
      <c r="N7" s="118" t="e">
        <f>VLOOKUP('Design Tool'!J16, $H$12:$I$13, 2, FALSE)</f>
        <v>#N/A</v>
      </c>
      <c r="O7" s="118" t="e">
        <f t="shared" si="0"/>
        <v>#N/A</v>
      </c>
      <c r="P7" s="118" t="e">
        <f>IF(K7="F", "Special Design Needed",
IF('Design Tool'!H16=30,
IF(N7="B",
IF(M7="G","Special Design Needed","42"),"ERROR"),
IF('Design Tool'!H16=36,
IF(M7="G","Special Design Needed","48"),
IF('Design Tool'!H16=40,
IF(M7="G","Special Design Needed","48"),""))))</f>
        <v>#N/A</v>
      </c>
      <c r="Q7" s="118" t="e">
        <f>IF($L7="A",
IF($N7 = "A",
VLOOKUP($O7, 'Untethered Reference Chart'!$D$4:$F$38, 3, FALSE), VLOOKUP($O7, 'Untethered Reference Chart'!$P$4:$R$38, 3, FALSE)),
IF($L7 = "B",
IF($N7 = "A",
VLOOKUP($O7, 'Untethered Reference Chart'!$J$4:$L$38, 3, FALSE), VLOOKUP($O7, 'Untethered Reference Chart'!$V$4:$X$38, 3, FALSE)),
IF($L7 = "C",
IF($N7 = "A",
VLOOKUP($O7, 'Untethered Reference Chart'!$M$4:$O$38, 3, FALSE), VLOOKUP($O7, 'Untethered Reference Chart'!$Y$4:$AA$38, 3, FALSE)), "")))</f>
        <v>#N/A</v>
      </c>
      <c r="R7" s="118" t="e">
        <f>IF($L7="A",
IF($N7 = "A",
VLOOKUP($O7, 'Tethered Reference Chart'!$D$4:$F$38, 3, FALSE), VLOOKUP($O7, 'Tethered Reference Chart'!$P$4:$R$38, 3, FALSE)),
IF($L7 = "B",
IF($N7 = "A",
VLOOKUP($O7, 'Tethered Reference Chart'!$J$4:$L$38, 3, FALSE), VLOOKUP($O7, 'Tethered Reference Chart'!$V$4:$X$38, 3, FALSE)),
IF($L7 = "C",
IF($N7 = "A",
VLOOKUP($O7, 'Tethered Reference Chart'!$M$4:$O$38, 3, FALSE), VLOOKUP($O7, 'Tethered Reference Chart'!$Y$4:$AA$38, 3, FALSE)), "")))</f>
        <v>#N/A</v>
      </c>
      <c r="S7" s="118" t="b">
        <f>IF('Design Tool'!$H16=30,IF($N7="A",VLOOKUP($O7,'Untethered Reference Chart'!$G$4:$I$38,3,FALSE),VLOOKUP($O7,'Untethered Reference Chart'!$S$4:$U$38,3,FALSE)))</f>
        <v>0</v>
      </c>
      <c r="T7" s="119" t="b">
        <f>IF('Design Tool'!$H16=30,IF($N7="A",VLOOKUP($O7,'Tethered Reference Chart'!$G$4:$I$38,3,FALSE),VLOOKUP($O7,'Tethered Reference Chart'!$S$4:$U$38,3,FALSE)))</f>
        <v>0</v>
      </c>
    </row>
    <row r="8" spans="2:22" x14ac:dyDescent="0.25">
      <c r="D8" t="str">
        <f>+IF(C3=30, "48", " ")</f>
        <v xml:space="preserve"> </v>
      </c>
      <c r="K8" s="117" t="e">
        <f>VLOOKUP('Design Tool'!G17, $B$12:$C$17, 2, TRUE)</f>
        <v>#N/A</v>
      </c>
      <c r="L8" s="118" t="e">
        <f>VLOOKUP('Design Tool'!H17,$D$12:$E$14, 2, FALSE)</f>
        <v>#N/A</v>
      </c>
      <c r="M8" s="118" t="e">
        <f>VLOOKUP('Design Tool'!L17, $F$12:$G$18, 2, FALSE)</f>
        <v>#N/A</v>
      </c>
      <c r="N8" s="118" t="e">
        <f>VLOOKUP('Design Tool'!J17, $H$12:$I$13, 2, FALSE)</f>
        <v>#N/A</v>
      </c>
      <c r="O8" s="118" t="e">
        <f t="shared" si="0"/>
        <v>#N/A</v>
      </c>
      <c r="P8" s="118" t="e">
        <f>IF(K8="F", "Special Design Needed",
IF('Design Tool'!H17=30,
IF(N8="B",
IF(M8="G","Special Design Needed","42"),"ERROR"),
IF('Design Tool'!H17=36,
IF(M8="G","Special Design Needed","48"),
IF('Design Tool'!H17=40,
IF(M8="G","Special Design Needed","48"),""))))</f>
        <v>#N/A</v>
      </c>
      <c r="Q8" s="118" t="e">
        <f>IF($L8="A",
IF($N8 = "A",
VLOOKUP($O8, 'Untethered Reference Chart'!$D$4:$F$38, 3, FALSE), VLOOKUP($O8, 'Untethered Reference Chart'!$P$4:$R$38, 3, FALSE)),
IF($L8 = "B",
IF($N8 = "A",
VLOOKUP($O8, 'Untethered Reference Chart'!$J$4:$L$38, 3, FALSE), VLOOKUP($O8, 'Untethered Reference Chart'!$V$4:$X$38, 3, FALSE)),
IF($L8 = "C",
IF($N8 = "A",
VLOOKUP($O8, 'Untethered Reference Chart'!$M$4:$O$38, 3, FALSE), VLOOKUP($O8, 'Untethered Reference Chart'!$Y$4:$AA$38, 3, FALSE)), "")))</f>
        <v>#N/A</v>
      </c>
      <c r="R8" s="118" t="e">
        <f>IF($L8="A",
IF($N8 = "A",
VLOOKUP($O8, 'Tethered Reference Chart'!$D$4:$F$38, 3, FALSE), VLOOKUP($O8, 'Tethered Reference Chart'!$P$4:$R$38, 3, FALSE)),
IF($L8 = "B",
IF($N8 = "A",
VLOOKUP($O8, 'Tethered Reference Chart'!$J$4:$L$38, 3, FALSE), VLOOKUP($O8, 'Tethered Reference Chart'!$V$4:$X$38, 3, FALSE)),
IF($L8 = "C",
IF($N8 = "A",
VLOOKUP($O8, 'Tethered Reference Chart'!$M$4:$O$38, 3, FALSE), VLOOKUP($O8, 'Tethered Reference Chart'!$Y$4:$AA$38, 3, FALSE)), "")))</f>
        <v>#N/A</v>
      </c>
      <c r="S8" s="118" t="b">
        <f>IF('Design Tool'!$H17=30,IF($N8="A",VLOOKUP($O8,'Untethered Reference Chart'!$G$4:$I$38,3,FALSE),VLOOKUP($O8,'Untethered Reference Chart'!$S$4:$U$38,3,FALSE)))</f>
        <v>0</v>
      </c>
      <c r="T8" s="119" t="b">
        <f>IF('Design Tool'!$H17=30,IF($N8="A",VLOOKUP($O8,'Tethered Reference Chart'!$G$4:$I$38,3,FALSE),VLOOKUP($O8,'Tethered Reference Chart'!$S$4:$U$38,3,FALSE)))</f>
        <v>0</v>
      </c>
    </row>
    <row r="9" spans="2:22" x14ac:dyDescent="0.25">
      <c r="K9" s="117" t="e">
        <f>VLOOKUP('Design Tool'!G18, $B$12:$C$17, 2, TRUE)</f>
        <v>#N/A</v>
      </c>
      <c r="L9" s="118" t="e">
        <f>VLOOKUP('Design Tool'!H18,$D$12:$E$14, 2, FALSE)</f>
        <v>#N/A</v>
      </c>
      <c r="M9" s="118" t="e">
        <f>VLOOKUP('Design Tool'!L18, $F$12:$G$18, 2, FALSE)</f>
        <v>#N/A</v>
      </c>
      <c r="N9" s="118" t="e">
        <f>VLOOKUP('Design Tool'!J18, $H$12:$I$13, 2, FALSE)</f>
        <v>#N/A</v>
      </c>
      <c r="O9" s="118" t="e">
        <f t="shared" si="0"/>
        <v>#N/A</v>
      </c>
      <c r="P9" s="118" t="e">
        <f>IF(K9="F", "Special Design Needed",
IF('Design Tool'!H18=30,
IF(N9="B",
IF(M9="G","Special Design Needed","42"),"ERROR"),
IF('Design Tool'!H18=36,
IF(M9="G","Special Design Needed","48"),
IF('Design Tool'!H18=40,
IF(M9="G","Special Design Needed","48"),""))))</f>
        <v>#N/A</v>
      </c>
      <c r="Q9" s="118" t="e">
        <f>IF($L9="A",
IF($N9 = "A",
VLOOKUP($O9, 'Untethered Reference Chart'!$D$4:$F$38, 3, FALSE), VLOOKUP($O9, 'Untethered Reference Chart'!$P$4:$R$38, 3, FALSE)),
IF($L9 = "B",
IF($N9 = "A",
VLOOKUP($O9, 'Untethered Reference Chart'!$J$4:$L$38, 3, FALSE), VLOOKUP($O9, 'Untethered Reference Chart'!$V$4:$X$38, 3, FALSE)),
IF($L9 = "C",
IF($N9 = "A",
VLOOKUP($O9, 'Untethered Reference Chart'!$M$4:$O$38, 3, FALSE), VLOOKUP($O9, 'Untethered Reference Chart'!$Y$4:$AA$38, 3, FALSE)), "")))</f>
        <v>#N/A</v>
      </c>
      <c r="R9" s="118" t="e">
        <f>IF($L9="A",
IF($N9 = "A",
VLOOKUP($O9, 'Tethered Reference Chart'!$D$4:$F$38, 3, FALSE), VLOOKUP($O9, 'Tethered Reference Chart'!$P$4:$R$38, 3, FALSE)),
IF($L9 = "B",
IF($N9 = "A",
VLOOKUP($O9, 'Tethered Reference Chart'!$J$4:$L$38, 3, FALSE), VLOOKUP($O9, 'Tethered Reference Chart'!$V$4:$X$38, 3, FALSE)),
IF($L9 = "C",
IF($N9 = "A",
VLOOKUP($O9, 'Tethered Reference Chart'!$M$4:$O$38, 3, FALSE), VLOOKUP($O9, 'Tethered Reference Chart'!$Y$4:$AA$38, 3, FALSE)), "")))</f>
        <v>#N/A</v>
      </c>
      <c r="S9" s="118" t="b">
        <f>IF('Design Tool'!$H18=30,IF($N9="A",VLOOKUP($O9,'Untethered Reference Chart'!$G$4:$I$38,3,FALSE),VLOOKUP($O9,'Untethered Reference Chart'!$S$4:$U$38,3,FALSE)))</f>
        <v>0</v>
      </c>
      <c r="T9" s="119" t="b">
        <f>IF('Design Tool'!$H18=30,IF($N9="A",VLOOKUP($O9,'Tethered Reference Chart'!$G$4:$I$38,3,FALSE),VLOOKUP($O9,'Tethered Reference Chart'!$S$4:$U$38,3,FALSE)))</f>
        <v>0</v>
      </c>
    </row>
    <row r="10" spans="2:22" ht="15.75" thickBot="1" x14ac:dyDescent="0.3">
      <c r="K10" s="117" t="e">
        <f>VLOOKUP('Design Tool'!G19, $B$12:$C$17, 2, TRUE)</f>
        <v>#N/A</v>
      </c>
      <c r="L10" s="118" t="e">
        <f>VLOOKUP('Design Tool'!H19,$D$12:$E$14, 2, FALSE)</f>
        <v>#N/A</v>
      </c>
      <c r="M10" s="118" t="e">
        <f>VLOOKUP('Design Tool'!L19, $F$12:$G$18, 2, FALSE)</f>
        <v>#N/A</v>
      </c>
      <c r="N10" s="118" t="e">
        <f>VLOOKUP('Design Tool'!J19, $H$12:$I$13, 2, FALSE)</f>
        <v>#N/A</v>
      </c>
      <c r="O10" s="118" t="e">
        <f t="shared" si="0"/>
        <v>#N/A</v>
      </c>
      <c r="P10" s="118" t="e">
        <f>IF(K10="F", "Special Design Needed",
IF('Design Tool'!H19=30,
IF(N10="B",
IF(M10="G","Special Design Needed","42"),"ERROR"),
IF('Design Tool'!H19=36,
IF(M10="G","Special Design Needed","48"),
IF('Design Tool'!H19=40,
IF(M10="G","Special Design Needed","48"),""))))</f>
        <v>#N/A</v>
      </c>
      <c r="Q10" s="118" t="e">
        <f>IF($L10="A",
IF($N10 = "A",
VLOOKUP($O10, 'Untethered Reference Chart'!$D$4:$F$38, 3, FALSE), VLOOKUP($O10, 'Untethered Reference Chart'!$P$4:$R$38, 3, FALSE)),
IF($L10 = "B",
IF($N10 = "A",
VLOOKUP($O10, 'Untethered Reference Chart'!$J$4:$L$38, 3, FALSE), VLOOKUP($O10, 'Untethered Reference Chart'!$V$4:$X$38, 3, FALSE)),
IF($L10 = "C",
IF($N10 = "A",
VLOOKUP($O10, 'Untethered Reference Chart'!$M$4:$O$38, 3, FALSE), VLOOKUP($O10, 'Untethered Reference Chart'!$Y$4:$AA$38, 3, FALSE)), "")))</f>
        <v>#N/A</v>
      </c>
      <c r="R10" s="118" t="e">
        <f>IF($L10="A",
IF($N10 = "A",
VLOOKUP($O10, 'Tethered Reference Chart'!$D$4:$F$38, 3, FALSE), VLOOKUP($O10, 'Tethered Reference Chart'!$P$4:$R$38, 3, FALSE)),
IF($L10 = "B",
IF($N10 = "A",
VLOOKUP($O10, 'Tethered Reference Chart'!$J$4:$L$38, 3, FALSE), VLOOKUP($O10, 'Tethered Reference Chart'!$V$4:$X$38, 3, FALSE)),
IF($L10 = "C",
IF($N10 = "A",
VLOOKUP($O10, 'Tethered Reference Chart'!$M$4:$O$38, 3, FALSE), VLOOKUP($O10, 'Tethered Reference Chart'!$Y$4:$AA$38, 3, FALSE)), "")))</f>
        <v>#N/A</v>
      </c>
      <c r="S10" s="118" t="b">
        <f>IF('Design Tool'!$H19=30,IF($N10="A",VLOOKUP($O10,'Untethered Reference Chart'!$G$4:$I$38,3,FALSE),VLOOKUP($O10,'Untethered Reference Chart'!$S$4:$U$38,3,FALSE)))</f>
        <v>0</v>
      </c>
      <c r="T10" s="119" t="b">
        <f>IF('Design Tool'!$H19=30,IF($N10="A",VLOOKUP($O10,'Tethered Reference Chart'!$G$4:$I$38,3,FALSE),VLOOKUP($O10,'Tethered Reference Chart'!$S$4:$U$38,3,FALSE)))</f>
        <v>0</v>
      </c>
    </row>
    <row r="11" spans="2:22" ht="15.75" thickBot="1" x14ac:dyDescent="0.3">
      <c r="B11" s="190" t="s">
        <v>19</v>
      </c>
      <c r="C11" s="191"/>
      <c r="D11" s="190" t="s">
        <v>53</v>
      </c>
      <c r="E11" s="191"/>
      <c r="F11" s="188" t="s">
        <v>0</v>
      </c>
      <c r="G11" s="189"/>
      <c r="H11" s="188" t="s">
        <v>103</v>
      </c>
      <c r="I11" s="189"/>
      <c r="J11" t="s">
        <v>31</v>
      </c>
      <c r="K11" s="117" t="e">
        <f>VLOOKUP('Design Tool'!G20, $B$12:$C$17, 2, TRUE)</f>
        <v>#N/A</v>
      </c>
      <c r="L11" s="118" t="e">
        <f>VLOOKUP('Design Tool'!H20,$D$12:$E$14, 2, FALSE)</f>
        <v>#N/A</v>
      </c>
      <c r="M11" s="118" t="e">
        <f>VLOOKUP('Design Tool'!L20, $F$12:$G$18, 2, FALSE)</f>
        <v>#N/A</v>
      </c>
      <c r="N11" s="118" t="e">
        <f>VLOOKUP('Design Tool'!J20, $H$12:$I$13, 2, FALSE)</f>
        <v>#N/A</v>
      </c>
      <c r="O11" s="118" t="e">
        <f t="shared" si="0"/>
        <v>#N/A</v>
      </c>
      <c r="P11" s="118" t="e">
        <f>IF(K11="F", "Special Design Needed",
IF('Design Tool'!H20=30,
IF(N11="B",
IF(M11="G","Special Design Needed","42"),"ERROR"),
IF('Design Tool'!H20=36,
IF(M11="G","Special Design Needed","48"),
IF('Design Tool'!H20=40,
IF(M11="G","Special Design Needed","48"),""))))</f>
        <v>#N/A</v>
      </c>
      <c r="Q11" s="118" t="e">
        <f>IF($L11="A",
IF($N11 = "A",
VLOOKUP($O11, 'Untethered Reference Chart'!$D$4:$F$38, 3, FALSE), VLOOKUP($O11, 'Untethered Reference Chart'!$P$4:$R$38, 3, FALSE)),
IF($L11 = "B",
IF($N11 = "A",
VLOOKUP($O11, 'Untethered Reference Chart'!$J$4:$L$38, 3, FALSE), VLOOKUP($O11, 'Untethered Reference Chart'!$V$4:$X$38, 3, FALSE)),
IF($L11 = "C",
IF($N11 = "A",
VLOOKUP($O11, 'Untethered Reference Chart'!$M$4:$O$38, 3, FALSE), VLOOKUP($O11, 'Untethered Reference Chart'!$Y$4:$AA$38, 3, FALSE)), "")))</f>
        <v>#N/A</v>
      </c>
      <c r="R11" s="118" t="e">
        <f>IF($L11="A",
IF($N11 = "A",
VLOOKUP($O11, 'Tethered Reference Chart'!$D$4:$F$38, 3, FALSE), VLOOKUP($O11, 'Tethered Reference Chart'!$P$4:$R$38, 3, FALSE)),
IF($L11 = "B",
IF($N11 = "A",
VLOOKUP($O11, 'Tethered Reference Chart'!$J$4:$L$38, 3, FALSE), VLOOKUP($O11, 'Tethered Reference Chart'!$V$4:$X$38, 3, FALSE)),
IF($L11 = "C",
IF($N11 = "A",
VLOOKUP($O11, 'Tethered Reference Chart'!$M$4:$O$38, 3, FALSE), VLOOKUP($O11, 'Tethered Reference Chart'!$Y$4:$AA$38, 3, FALSE)), "")))</f>
        <v>#N/A</v>
      </c>
      <c r="S11" s="118" t="b">
        <f>IF('Design Tool'!$H20=30,IF($N11="A",VLOOKUP($O11,'Untethered Reference Chart'!$G$4:$I$38,3,FALSE),VLOOKUP($O11,'Untethered Reference Chart'!$S$4:$U$38,3,FALSE)))</f>
        <v>0</v>
      </c>
      <c r="T11" s="119" t="b">
        <f>IF('Design Tool'!$H20=30,IF($N11="A",VLOOKUP($O11,'Tethered Reference Chart'!$G$4:$I$38,3,FALSE),VLOOKUP($O11,'Tethered Reference Chart'!$S$4:$U$38,3,FALSE)))</f>
        <v>0</v>
      </c>
    </row>
    <row r="12" spans="2:22" x14ac:dyDescent="0.25">
      <c r="B12" s="26">
        <v>0.1</v>
      </c>
      <c r="C12" s="25" t="s">
        <v>24</v>
      </c>
      <c r="D12" s="26">
        <v>30</v>
      </c>
      <c r="E12" s="27" t="s">
        <v>24</v>
      </c>
      <c r="F12" s="7" t="s">
        <v>12</v>
      </c>
      <c r="G12" s="9" t="s">
        <v>24</v>
      </c>
      <c r="H12" s="10" t="s">
        <v>90</v>
      </c>
      <c r="I12" s="9" t="s">
        <v>24</v>
      </c>
      <c r="J12" t="s">
        <v>32</v>
      </c>
      <c r="K12" s="117" t="e">
        <f>VLOOKUP('Design Tool'!G21, $B$12:$C$17, 2, TRUE)</f>
        <v>#N/A</v>
      </c>
      <c r="L12" s="118" t="e">
        <f>VLOOKUP('Design Tool'!H21,$D$12:$E$14, 2, FALSE)</f>
        <v>#N/A</v>
      </c>
      <c r="M12" s="118" t="e">
        <f>VLOOKUP('Design Tool'!L21, $F$12:$G$18, 2, FALSE)</f>
        <v>#N/A</v>
      </c>
      <c r="N12" s="118" t="e">
        <f>VLOOKUP('Design Tool'!J21, $H$12:$I$13, 2, FALSE)</f>
        <v>#N/A</v>
      </c>
      <c r="O12" s="118" t="e">
        <f t="shared" si="0"/>
        <v>#N/A</v>
      </c>
      <c r="P12" s="118" t="e">
        <f>IF(K12="F", "Special Design Needed",
IF('Design Tool'!H21=30,
IF(N12="B",
IF(M12="G","Special Design Needed","42"),"ERROR"),
IF('Design Tool'!H21=36,
IF(M12="G","Special Design Needed","48"),
IF('Design Tool'!H21=40,
IF(M12="G","Special Design Needed","48"),""))))</f>
        <v>#N/A</v>
      </c>
      <c r="Q12" s="118" t="e">
        <f>IF($L12="A",
IF($N12 = "A",
VLOOKUP($O12, 'Untethered Reference Chart'!$D$4:$F$38, 3, FALSE), VLOOKUP($O12, 'Untethered Reference Chart'!$P$4:$R$38, 3, FALSE)),
IF($L12 = "B",
IF($N12 = "A",
VLOOKUP($O12, 'Untethered Reference Chart'!$J$4:$L$38, 3, FALSE), VLOOKUP($O12, 'Untethered Reference Chart'!$V$4:$X$38, 3, FALSE)),
IF($L12 = "C",
IF($N12 = "A",
VLOOKUP($O12, 'Untethered Reference Chart'!$M$4:$O$38, 3, FALSE), VLOOKUP($O12, 'Untethered Reference Chart'!$Y$4:$AA$38, 3, FALSE)), "")))</f>
        <v>#N/A</v>
      </c>
      <c r="R12" s="118" t="e">
        <f>IF($L12="A",
IF($N12 = "A",
VLOOKUP($O12, 'Tethered Reference Chart'!$D$4:$F$38, 3, FALSE), VLOOKUP($O12, 'Tethered Reference Chart'!$P$4:$R$38, 3, FALSE)),
IF($L12 = "B",
IF($N12 = "A",
VLOOKUP($O12, 'Tethered Reference Chart'!$J$4:$L$38, 3, FALSE), VLOOKUP($O12, 'Tethered Reference Chart'!$V$4:$X$38, 3, FALSE)),
IF($L12 = "C",
IF($N12 = "A",
VLOOKUP($O12, 'Tethered Reference Chart'!$M$4:$O$38, 3, FALSE), VLOOKUP($O12, 'Tethered Reference Chart'!$Y$4:$AA$38, 3, FALSE)), "")))</f>
        <v>#N/A</v>
      </c>
      <c r="S12" s="118" t="b">
        <f>IF('Design Tool'!$H21=30,IF($N12="A",VLOOKUP($O12,'Untethered Reference Chart'!$G$4:$I$38,3,FALSE),VLOOKUP($O12,'Untethered Reference Chart'!$S$4:$U$38,3,FALSE)))</f>
        <v>0</v>
      </c>
      <c r="T12" s="119" t="b">
        <f>IF('Design Tool'!$H21=30,IF($N12="A",VLOOKUP($O12,'Tethered Reference Chart'!$G$4:$I$38,3,FALSE),VLOOKUP($O12,'Tethered Reference Chart'!$S$4:$U$38,3,FALSE)))</f>
        <v>0</v>
      </c>
    </row>
    <row r="13" spans="2:22" ht="15.75" thickBot="1" x14ac:dyDescent="0.3">
      <c r="B13" s="1">
        <v>101</v>
      </c>
      <c r="C13" s="21" t="s">
        <v>25</v>
      </c>
      <c r="D13" s="1">
        <v>36</v>
      </c>
      <c r="E13" s="16" t="s">
        <v>25</v>
      </c>
      <c r="F13" s="1" t="s">
        <v>13</v>
      </c>
      <c r="G13" s="3" t="s">
        <v>25</v>
      </c>
      <c r="H13" s="15" t="s">
        <v>93</v>
      </c>
      <c r="I13" s="14" t="s">
        <v>25</v>
      </c>
      <c r="K13" s="117" t="e">
        <f>VLOOKUP('Design Tool'!G22, $B$12:$C$17, 2, TRUE)</f>
        <v>#N/A</v>
      </c>
      <c r="L13" s="118" t="e">
        <f>VLOOKUP('Design Tool'!H22,$D$12:$E$14, 2, FALSE)</f>
        <v>#N/A</v>
      </c>
      <c r="M13" s="118" t="e">
        <f>VLOOKUP('Design Tool'!L22, $F$12:$G$18, 2, FALSE)</f>
        <v>#N/A</v>
      </c>
      <c r="N13" s="118" t="e">
        <f>VLOOKUP('Design Tool'!J22, $H$12:$I$13, 2, FALSE)</f>
        <v>#N/A</v>
      </c>
      <c r="O13" s="118" t="e">
        <f t="shared" si="0"/>
        <v>#N/A</v>
      </c>
      <c r="P13" s="118" t="e">
        <f>IF(K13="F", "Special Design Needed",
IF('Design Tool'!H22=30,
IF(N13="B",
IF(M13="G","Special Design Needed","42"),"ERROR"),
IF('Design Tool'!H22=36,
IF(M13="G","Special Design Needed","48"),
IF('Design Tool'!H22=40,
IF(M13="G","Special Design Needed","48"),""))))</f>
        <v>#N/A</v>
      </c>
      <c r="Q13" s="118" t="e">
        <f>IF($L13="A",
IF($N13 = "A",
VLOOKUP($O13, 'Untethered Reference Chart'!$D$4:$F$38, 3, FALSE), VLOOKUP($O13, 'Untethered Reference Chart'!$P$4:$R$38, 3, FALSE)),
IF($L13 = "B",
IF($N13 = "A",
VLOOKUP($O13, 'Untethered Reference Chart'!$J$4:$L$38, 3, FALSE), VLOOKUP($O13, 'Untethered Reference Chart'!$V$4:$X$38, 3, FALSE)),
IF($L13 = "C",
IF($N13 = "A",
VLOOKUP($O13, 'Untethered Reference Chart'!$M$4:$O$38, 3, FALSE), VLOOKUP($O13, 'Untethered Reference Chart'!$Y$4:$AA$38, 3, FALSE)), "")))</f>
        <v>#N/A</v>
      </c>
      <c r="R13" s="118" t="e">
        <f>IF($L13="A",
IF($N13 = "A",
VLOOKUP($O13, 'Tethered Reference Chart'!$D$4:$F$38, 3, FALSE), VLOOKUP($O13, 'Tethered Reference Chart'!$P$4:$R$38, 3, FALSE)),
IF($L13 = "B",
IF($N13 = "A",
VLOOKUP($O13, 'Tethered Reference Chart'!$J$4:$L$38, 3, FALSE), VLOOKUP($O13, 'Tethered Reference Chart'!$V$4:$X$38, 3, FALSE)),
IF($L13 = "C",
IF($N13 = "A",
VLOOKUP($O13, 'Tethered Reference Chart'!$M$4:$O$38, 3, FALSE), VLOOKUP($O13, 'Tethered Reference Chart'!$Y$4:$AA$38, 3, FALSE)), "")))</f>
        <v>#N/A</v>
      </c>
      <c r="S13" s="118" t="b">
        <f>IF('Design Tool'!$H22=30,IF($N13="A",VLOOKUP($O13,'Untethered Reference Chart'!$G$4:$I$38,3,FALSE),VLOOKUP($O13,'Untethered Reference Chart'!$S$4:$U$38,3,FALSE)))</f>
        <v>0</v>
      </c>
      <c r="T13" s="119" t="b">
        <f>IF('Design Tool'!$H22=30,IF($N13="A",VLOOKUP($O13,'Tethered Reference Chart'!$G$4:$I$38,3,FALSE),VLOOKUP($O13,'Tethered Reference Chart'!$S$4:$U$38,3,FALSE)))</f>
        <v>0</v>
      </c>
    </row>
    <row r="14" spans="2:22" ht="15.75" thickBot="1" x14ac:dyDescent="0.3">
      <c r="B14" s="1">
        <v>121</v>
      </c>
      <c r="C14" s="21" t="s">
        <v>26</v>
      </c>
      <c r="D14" s="12">
        <v>40</v>
      </c>
      <c r="E14" s="17" t="s">
        <v>26</v>
      </c>
      <c r="F14" s="1" t="s">
        <v>14</v>
      </c>
      <c r="G14" s="3" t="s">
        <v>26</v>
      </c>
      <c r="H14" s="18"/>
      <c r="I14" s="18"/>
      <c r="K14" s="117" t="e">
        <f>VLOOKUP('Design Tool'!G23, $B$12:$C$17, 2, TRUE)</f>
        <v>#N/A</v>
      </c>
      <c r="L14" s="118" t="e">
        <f>VLOOKUP('Design Tool'!H23,$D$12:$E$14, 2, FALSE)</f>
        <v>#N/A</v>
      </c>
      <c r="M14" s="118" t="e">
        <f>VLOOKUP('Design Tool'!L23, $F$12:$G$18, 2, FALSE)</f>
        <v>#N/A</v>
      </c>
      <c r="N14" s="118" t="e">
        <f>VLOOKUP('Design Tool'!J23, $H$12:$I$13, 2, FALSE)</f>
        <v>#N/A</v>
      </c>
      <c r="O14" s="118" t="e">
        <f t="shared" si="0"/>
        <v>#N/A</v>
      </c>
      <c r="P14" s="118" t="e">
        <f>IF(K14="F", "Special Design Needed",
IF('Design Tool'!H23=30,
IF(N14="B",
IF(M14="G","Special Design Needed","42"),"ERROR"),
IF('Design Tool'!H23=36,
IF(M14="G","Special Design Needed","48"),
IF('Design Tool'!H23=40,
IF(M14="G","Special Design Needed","48"),""))))</f>
        <v>#N/A</v>
      </c>
      <c r="Q14" s="118" t="e">
        <f>IF($L14="A",
IF($N14 = "A",
VLOOKUP($O14, 'Untethered Reference Chart'!$D$4:$F$38, 3, FALSE), VLOOKUP($O14, 'Untethered Reference Chart'!$P$4:$R$38, 3, FALSE)),
IF($L14 = "B",
IF($N14 = "A",
VLOOKUP($O14, 'Untethered Reference Chart'!$J$4:$L$38, 3, FALSE), VLOOKUP($O14, 'Untethered Reference Chart'!$V$4:$X$38, 3, FALSE)),
IF($L14 = "C",
IF($N14 = "A",
VLOOKUP($O14, 'Untethered Reference Chart'!$M$4:$O$38, 3, FALSE), VLOOKUP($O14, 'Untethered Reference Chart'!$Y$4:$AA$38, 3, FALSE)), "")))</f>
        <v>#N/A</v>
      </c>
      <c r="R14" s="118" t="e">
        <f>IF($L14="A",
IF($N14 = "A",
VLOOKUP($O14, 'Tethered Reference Chart'!$D$4:$F$38, 3, FALSE), VLOOKUP($O14, 'Tethered Reference Chart'!$P$4:$R$38, 3, FALSE)),
IF($L14 = "B",
IF($N14 = "A",
VLOOKUP($O14, 'Tethered Reference Chart'!$J$4:$L$38, 3, FALSE), VLOOKUP($O14, 'Tethered Reference Chart'!$V$4:$X$38, 3, FALSE)),
IF($L14 = "C",
IF($N14 = "A",
VLOOKUP($O14, 'Tethered Reference Chart'!$M$4:$O$38, 3, FALSE), VLOOKUP($O14, 'Tethered Reference Chart'!$Y$4:$AA$38, 3, FALSE)), "")))</f>
        <v>#N/A</v>
      </c>
      <c r="S14" s="118" t="b">
        <f>IF('Design Tool'!$H23=30,IF($N14="A",VLOOKUP($O14,'Untethered Reference Chart'!$G$4:$I$38,3,FALSE),VLOOKUP($O14,'Untethered Reference Chart'!$S$4:$U$38,3,FALSE)))</f>
        <v>0</v>
      </c>
      <c r="T14" s="119" t="b">
        <f>IF('Design Tool'!$H23=30,IF($N14="A",VLOOKUP($O14,'Tethered Reference Chart'!$G$4:$I$38,3,FALSE),VLOOKUP($O14,'Tethered Reference Chart'!$S$4:$U$38,3,FALSE)))</f>
        <v>0</v>
      </c>
    </row>
    <row r="15" spans="2:22" x14ac:dyDescent="0.25">
      <c r="B15" s="1">
        <v>151</v>
      </c>
      <c r="C15" s="43" t="s">
        <v>27</v>
      </c>
      <c r="D15" s="18"/>
      <c r="E15" s="18"/>
      <c r="F15" s="1" t="s">
        <v>15</v>
      </c>
      <c r="G15" s="3" t="s">
        <v>27</v>
      </c>
      <c r="H15" s="18"/>
      <c r="I15" s="18"/>
      <c r="K15" s="117" t="e">
        <f>VLOOKUP('Design Tool'!G24, $B$12:$C$17, 2, TRUE)</f>
        <v>#N/A</v>
      </c>
      <c r="L15" s="118" t="e">
        <f>VLOOKUP('Design Tool'!H24,$D$12:$E$14, 2, FALSE)</f>
        <v>#N/A</v>
      </c>
      <c r="M15" s="118" t="e">
        <f>VLOOKUP('Design Tool'!L24, $F$12:$G$18, 2, FALSE)</f>
        <v>#N/A</v>
      </c>
      <c r="N15" s="118" t="e">
        <f>VLOOKUP('Design Tool'!J24, $H$12:$I$13, 2, FALSE)</f>
        <v>#N/A</v>
      </c>
      <c r="O15" s="118" t="e">
        <f t="shared" si="0"/>
        <v>#N/A</v>
      </c>
      <c r="P15" s="118" t="e">
        <f>IF(K15="F", "Special Design Needed",
IF('Design Tool'!H24=30,
IF(N15="B",
IF(M15="G","Special Design Needed","42"),"ERROR"),
IF('Design Tool'!H24=36,
IF(M15="G","Special Design Needed","48"),
IF('Design Tool'!H24=40,
IF(M15="G","Special Design Needed","48"),""))))</f>
        <v>#N/A</v>
      </c>
      <c r="Q15" s="118" t="e">
        <f>IF($L15="A",
IF($N15 = "A",
VLOOKUP($O15, 'Untethered Reference Chart'!$D$4:$F$38, 3, FALSE), VLOOKUP($O15, 'Untethered Reference Chart'!$P$4:$R$38, 3, FALSE)),
IF($L15 = "B",
IF($N15 = "A",
VLOOKUP($O15, 'Untethered Reference Chart'!$J$4:$L$38, 3, FALSE), VLOOKUP($O15, 'Untethered Reference Chart'!$V$4:$X$38, 3, FALSE)),
IF($L15 = "C",
IF($N15 = "A",
VLOOKUP($O15, 'Untethered Reference Chart'!$M$4:$O$38, 3, FALSE), VLOOKUP($O15, 'Untethered Reference Chart'!$Y$4:$AA$38, 3, FALSE)), "")))</f>
        <v>#N/A</v>
      </c>
      <c r="R15" s="118" t="e">
        <f>IF($L15="A",
IF($N15 = "A",
VLOOKUP($O15, 'Tethered Reference Chart'!$D$4:$F$38, 3, FALSE), VLOOKUP($O15, 'Tethered Reference Chart'!$P$4:$R$38, 3, FALSE)),
IF($L15 = "B",
IF($N15 = "A",
VLOOKUP($O15, 'Tethered Reference Chart'!$J$4:$L$38, 3, FALSE), VLOOKUP($O15, 'Tethered Reference Chart'!$V$4:$X$38, 3, FALSE)),
IF($L15 = "C",
IF($N15 = "A",
VLOOKUP($O15, 'Tethered Reference Chart'!$M$4:$O$38, 3, FALSE), VLOOKUP($O15, 'Tethered Reference Chart'!$Y$4:$AA$38, 3, FALSE)), "")))</f>
        <v>#N/A</v>
      </c>
      <c r="S15" s="118" t="b">
        <f>IF('Design Tool'!$H24=30,IF($N15="A",VLOOKUP($O15,'Untethered Reference Chart'!$G$4:$I$38,3,FALSE),VLOOKUP($O15,'Untethered Reference Chart'!$S$4:$U$38,3,FALSE)))</f>
        <v>0</v>
      </c>
      <c r="T15" s="119" t="b">
        <f>IF('Design Tool'!$H24=30,IF($N15="A",VLOOKUP($O15,'Tethered Reference Chart'!$G$4:$I$38,3,FALSE),VLOOKUP($O15,'Tethered Reference Chart'!$S$4:$U$38,3,FALSE)))</f>
        <v>0</v>
      </c>
    </row>
    <row r="16" spans="2:22" x14ac:dyDescent="0.25">
      <c r="B16" s="1">
        <v>177</v>
      </c>
      <c r="C16" s="43" t="s">
        <v>28</v>
      </c>
      <c r="D16" s="18"/>
      <c r="E16" s="18"/>
      <c r="F16" s="1" t="s">
        <v>16</v>
      </c>
      <c r="G16" s="3" t="s">
        <v>28</v>
      </c>
      <c r="H16" s="18"/>
      <c r="I16" s="18"/>
      <c r="K16" s="117" t="e">
        <f>VLOOKUP('Design Tool'!G25, $B$12:$C$17, 2, TRUE)</f>
        <v>#N/A</v>
      </c>
      <c r="L16" s="118" t="e">
        <f>VLOOKUP('Design Tool'!H25,$D$12:$E$14, 2, FALSE)</f>
        <v>#N/A</v>
      </c>
      <c r="M16" s="118" t="e">
        <f>VLOOKUP('Design Tool'!L25, $F$12:$G$18, 2, FALSE)</f>
        <v>#N/A</v>
      </c>
      <c r="N16" s="118" t="e">
        <f>VLOOKUP('Design Tool'!J25, $H$12:$I$13, 2, FALSE)</f>
        <v>#N/A</v>
      </c>
      <c r="O16" s="118" t="e">
        <f t="shared" si="0"/>
        <v>#N/A</v>
      </c>
      <c r="P16" s="118" t="e">
        <f>IF(K16="F", "Special Design Needed",
IF('Design Tool'!H25=30,
IF(N16="B",
IF(M16="G","Special Design Needed","42"),"ERROR"),
IF('Design Tool'!H25=36,
IF(M16="G","Special Design Needed","48"),
IF('Design Tool'!H25=40,
IF(M16="G","Special Design Needed","48"),""))))</f>
        <v>#N/A</v>
      </c>
      <c r="Q16" s="118" t="e">
        <f>IF($L16="A",
IF($N16 = "A",
VLOOKUP($O16, 'Untethered Reference Chart'!$D$4:$F$38, 3, FALSE), VLOOKUP($O16, 'Untethered Reference Chart'!$P$4:$R$38, 3, FALSE)),
IF($L16 = "B",
IF($N16 = "A",
VLOOKUP($O16, 'Untethered Reference Chart'!$J$4:$L$38, 3, FALSE), VLOOKUP($O16, 'Untethered Reference Chart'!$V$4:$X$38, 3, FALSE)),
IF($L16 = "C",
IF($N16 = "A",
VLOOKUP($O16, 'Untethered Reference Chart'!$M$4:$O$38, 3, FALSE), VLOOKUP($O16, 'Untethered Reference Chart'!$Y$4:$AA$38, 3, FALSE)), "")))</f>
        <v>#N/A</v>
      </c>
      <c r="R16" s="118" t="e">
        <f>IF($L16="A",
IF($N16 = "A",
VLOOKUP($O16, 'Tethered Reference Chart'!$D$4:$F$38, 3, FALSE), VLOOKUP($O16, 'Tethered Reference Chart'!$P$4:$R$38, 3, FALSE)),
IF($L16 = "B",
IF($N16 = "A",
VLOOKUP($O16, 'Tethered Reference Chart'!$J$4:$L$38, 3, FALSE), VLOOKUP($O16, 'Tethered Reference Chart'!$V$4:$X$38, 3, FALSE)),
IF($L16 = "C",
IF($N16 = "A",
VLOOKUP($O16, 'Tethered Reference Chart'!$M$4:$O$38, 3, FALSE), VLOOKUP($O16, 'Tethered Reference Chart'!$Y$4:$AA$38, 3, FALSE)), "")))</f>
        <v>#N/A</v>
      </c>
      <c r="S16" s="118" t="b">
        <f>IF('Design Tool'!$H25=30,IF($N16="A",VLOOKUP($O16,'Untethered Reference Chart'!$G$4:$I$38,3,FALSE),VLOOKUP($O16,'Untethered Reference Chart'!$S$4:$U$38,3,FALSE)))</f>
        <v>0</v>
      </c>
      <c r="T16" s="119" t="b">
        <f>IF('Design Tool'!$H25=30,IF($N16="A",VLOOKUP($O16,'Tethered Reference Chart'!$G$4:$I$38,3,FALSE),VLOOKUP($O16,'Tethered Reference Chart'!$S$4:$U$38,3,FALSE)))</f>
        <v>0</v>
      </c>
    </row>
    <row r="17" spans="2:20" ht="15.75" thickBot="1" x14ac:dyDescent="0.3">
      <c r="B17" s="12">
        <v>201</v>
      </c>
      <c r="C17" s="44" t="s">
        <v>29</v>
      </c>
      <c r="D17" s="18"/>
      <c r="E17" s="18"/>
      <c r="F17" s="1" t="s">
        <v>17</v>
      </c>
      <c r="G17" s="3" t="s">
        <v>29</v>
      </c>
      <c r="H17" s="18"/>
      <c r="I17" s="18"/>
      <c r="K17" s="117" t="e">
        <f>VLOOKUP('Design Tool'!G26, $B$12:$C$17, 2, TRUE)</f>
        <v>#N/A</v>
      </c>
      <c r="L17" s="118" t="e">
        <f>VLOOKUP('Design Tool'!H26,$D$12:$E$14, 2, FALSE)</f>
        <v>#N/A</v>
      </c>
      <c r="M17" s="118" t="e">
        <f>VLOOKUP('Design Tool'!L26, $F$12:$G$18, 2, FALSE)</f>
        <v>#N/A</v>
      </c>
      <c r="N17" s="118" t="e">
        <f>VLOOKUP('Design Tool'!J26, $H$12:$I$13, 2, FALSE)</f>
        <v>#N/A</v>
      </c>
      <c r="O17" s="118" t="e">
        <f t="shared" si="0"/>
        <v>#N/A</v>
      </c>
      <c r="P17" s="118" t="e">
        <f>IF(K17="F", "Special Design Needed",
IF('Design Tool'!H26=30,
IF(N17="B",
IF(M17="G","Special Design Needed","42"),"ERROR"),
IF('Design Tool'!H26=36,
IF(M17="G","Special Design Needed","48"),
IF('Design Tool'!H26=40,
IF(M17="G","Special Design Needed","48"),""))))</f>
        <v>#N/A</v>
      </c>
      <c r="Q17" s="118" t="e">
        <f>IF($L17="A",
IF($N17 = "A",
VLOOKUP($O17, 'Untethered Reference Chart'!$D$4:$F$38, 3, FALSE), VLOOKUP($O17, 'Untethered Reference Chart'!$P$4:$R$38, 3, FALSE)),
IF($L17 = "B",
IF($N17 = "A",
VLOOKUP($O17, 'Untethered Reference Chart'!$J$4:$L$38, 3, FALSE), VLOOKUP($O17, 'Untethered Reference Chart'!$V$4:$X$38, 3, FALSE)),
IF($L17 = "C",
IF($N17 = "A",
VLOOKUP($O17, 'Untethered Reference Chart'!$M$4:$O$38, 3, FALSE), VLOOKUP($O17, 'Untethered Reference Chart'!$Y$4:$AA$38, 3, FALSE)), "")))</f>
        <v>#N/A</v>
      </c>
      <c r="R17" s="118" t="e">
        <f>IF($L17="A",
IF($N17 = "A",
VLOOKUP($O17, 'Tethered Reference Chart'!$D$4:$F$38, 3, FALSE), VLOOKUP($O17, 'Tethered Reference Chart'!$P$4:$R$38, 3, FALSE)),
IF($L17 = "B",
IF($N17 = "A",
VLOOKUP($O17, 'Tethered Reference Chart'!$J$4:$L$38, 3, FALSE), VLOOKUP($O17, 'Tethered Reference Chart'!$V$4:$X$38, 3, FALSE)),
IF($L17 = "C",
IF($N17 = "A",
VLOOKUP($O17, 'Tethered Reference Chart'!$M$4:$O$38, 3, FALSE), VLOOKUP($O17, 'Tethered Reference Chart'!$Y$4:$AA$38, 3, FALSE)), "")))</f>
        <v>#N/A</v>
      </c>
      <c r="S17" s="118" t="b">
        <f>IF('Design Tool'!$H26=30,IF($N17="A",VLOOKUP($O17,'Untethered Reference Chart'!$G$4:$I$38,3,FALSE),VLOOKUP($O17,'Untethered Reference Chart'!$S$4:$U$38,3,FALSE)))</f>
        <v>0</v>
      </c>
      <c r="T17" s="119" t="b">
        <f>IF('Design Tool'!$H26=30,IF($N17="A",VLOOKUP($O17,'Tethered Reference Chart'!$G$4:$I$38,3,FALSE),VLOOKUP($O17,'Tethered Reference Chart'!$S$4:$U$38,3,FALSE)))</f>
        <v>0</v>
      </c>
    </row>
    <row r="18" spans="2:20" ht="15.75" thickBot="1" x14ac:dyDescent="0.3">
      <c r="F18" s="12" t="s">
        <v>319</v>
      </c>
      <c r="G18" s="14" t="s">
        <v>281</v>
      </c>
      <c r="K18" s="117" t="e">
        <f>VLOOKUP('Design Tool'!G27, $B$12:$C$17, 2, TRUE)</f>
        <v>#N/A</v>
      </c>
      <c r="L18" s="118" t="e">
        <f>VLOOKUP('Design Tool'!H27,$D$12:$E$14, 2, FALSE)</f>
        <v>#N/A</v>
      </c>
      <c r="M18" s="118" t="e">
        <f>VLOOKUP('Design Tool'!L27, $F$12:$G$18, 2, FALSE)</f>
        <v>#N/A</v>
      </c>
      <c r="N18" s="118" t="e">
        <f>VLOOKUP('Design Tool'!J27, $H$12:$I$13, 2, FALSE)</f>
        <v>#N/A</v>
      </c>
      <c r="O18" s="118" t="e">
        <f t="shared" si="0"/>
        <v>#N/A</v>
      </c>
      <c r="P18" s="118" t="e">
        <f>IF(K18="F", "Special Design Needed",
IF('Design Tool'!H27=30,
IF(N18="B",
IF(M18="G","Special Design Needed","42"),"ERROR"),
IF('Design Tool'!H27=36,
IF(M18="G","Special Design Needed","48"),
IF('Design Tool'!H27=40,
IF(M18="G","Special Design Needed","48"),""))))</f>
        <v>#N/A</v>
      </c>
      <c r="Q18" s="118" t="e">
        <f>IF($L18="A",
IF($N18 = "A",
VLOOKUP($O18, 'Untethered Reference Chart'!$D$4:$F$38, 3, FALSE), VLOOKUP($O18, 'Untethered Reference Chart'!$P$4:$R$38, 3, FALSE)),
IF($L18 = "B",
IF($N18 = "A",
VLOOKUP($O18, 'Untethered Reference Chart'!$J$4:$L$38, 3, FALSE), VLOOKUP($O18, 'Untethered Reference Chart'!$V$4:$X$38, 3, FALSE)),
IF($L18 = "C",
IF($N18 = "A",
VLOOKUP($O18, 'Untethered Reference Chart'!$M$4:$O$38, 3, FALSE), VLOOKUP($O18, 'Untethered Reference Chart'!$Y$4:$AA$38, 3, FALSE)), "")))</f>
        <v>#N/A</v>
      </c>
      <c r="R18" s="118" t="e">
        <f>IF($L18="A",
IF($N18 = "A",
VLOOKUP($O18, 'Tethered Reference Chart'!$D$4:$F$38, 3, FALSE), VLOOKUP($O18, 'Tethered Reference Chart'!$P$4:$R$38, 3, FALSE)),
IF($L18 = "B",
IF($N18 = "A",
VLOOKUP($O18, 'Tethered Reference Chart'!$J$4:$L$38, 3, FALSE), VLOOKUP($O18, 'Tethered Reference Chart'!$V$4:$X$38, 3, FALSE)),
IF($L18 = "C",
IF($N18 = "A",
VLOOKUP($O18, 'Tethered Reference Chart'!$M$4:$O$38, 3, FALSE), VLOOKUP($O18, 'Tethered Reference Chart'!$Y$4:$AA$38, 3, FALSE)), "")))</f>
        <v>#N/A</v>
      </c>
      <c r="S18" s="118" t="b">
        <f>IF('Design Tool'!$H27=30,IF($N18="A",VLOOKUP($O18,'Untethered Reference Chart'!$G$4:$I$38,3,FALSE),VLOOKUP($O18,'Untethered Reference Chart'!$S$4:$U$38,3,FALSE)))</f>
        <v>0</v>
      </c>
      <c r="T18" s="119" t="b">
        <f>IF('Design Tool'!$H27=30,IF($N18="A",VLOOKUP($O18,'Tethered Reference Chart'!$G$4:$I$38,3,FALSE),VLOOKUP($O18,'Tethered Reference Chart'!$S$4:$U$38,3,FALSE)))</f>
        <v>0</v>
      </c>
    </row>
    <row r="19" spans="2:20" x14ac:dyDescent="0.25">
      <c r="K19" s="117" t="e">
        <f>VLOOKUP('Design Tool'!G28, $B$12:$C$17, 2, TRUE)</f>
        <v>#N/A</v>
      </c>
      <c r="L19" s="118" t="e">
        <f>VLOOKUP('Design Tool'!H28,$D$12:$E$14, 2, FALSE)</f>
        <v>#N/A</v>
      </c>
      <c r="M19" s="118" t="e">
        <f>VLOOKUP('Design Tool'!L28, $F$12:$G$18, 2, FALSE)</f>
        <v>#N/A</v>
      </c>
      <c r="N19" s="118" t="e">
        <f>VLOOKUP('Design Tool'!J28, $H$12:$I$13, 2, FALSE)</f>
        <v>#N/A</v>
      </c>
      <c r="O19" s="118" t="e">
        <f t="shared" si="0"/>
        <v>#N/A</v>
      </c>
      <c r="P19" s="118" t="e">
        <f>IF(K19="F", "Special Design Needed",
IF('Design Tool'!H28=30,
IF(N19="B",
IF(M19="G","Special Design Needed","42"),"ERROR"),
IF('Design Tool'!H28=36,
IF(M19="G","Special Design Needed","48"),
IF('Design Tool'!H28=40,
IF(M19="G","Special Design Needed","48"),""))))</f>
        <v>#N/A</v>
      </c>
      <c r="Q19" s="118" t="e">
        <f>IF($L19="A",
IF($N19 = "A",
VLOOKUP($O19, 'Untethered Reference Chart'!$D$4:$F$38, 3, FALSE), VLOOKUP($O19, 'Untethered Reference Chart'!$P$4:$R$38, 3, FALSE)),
IF($L19 = "B",
IF($N19 = "A",
VLOOKUP($O19, 'Untethered Reference Chart'!$J$4:$L$38, 3, FALSE), VLOOKUP($O19, 'Untethered Reference Chart'!$V$4:$X$38, 3, FALSE)),
IF($L19 = "C",
IF($N19 = "A",
VLOOKUP($O19, 'Untethered Reference Chart'!$M$4:$O$38, 3, FALSE), VLOOKUP($O19, 'Untethered Reference Chart'!$Y$4:$AA$38, 3, FALSE)), "")))</f>
        <v>#N/A</v>
      </c>
      <c r="R19" s="118" t="e">
        <f>IF($L19="A",
IF($N19 = "A",
VLOOKUP($O19, 'Tethered Reference Chart'!$D$4:$F$38, 3, FALSE), VLOOKUP($O19, 'Tethered Reference Chart'!$P$4:$R$38, 3, FALSE)),
IF($L19 = "B",
IF($N19 = "A",
VLOOKUP($O19, 'Tethered Reference Chart'!$J$4:$L$38, 3, FALSE), VLOOKUP($O19, 'Tethered Reference Chart'!$V$4:$X$38, 3, FALSE)),
IF($L19 = "C",
IF($N19 = "A",
VLOOKUP($O19, 'Tethered Reference Chart'!$M$4:$O$38, 3, FALSE), VLOOKUP($O19, 'Tethered Reference Chart'!$Y$4:$AA$38, 3, FALSE)), "")))</f>
        <v>#N/A</v>
      </c>
      <c r="S19" s="118" t="b">
        <f>IF('Design Tool'!$H28=30,IF($N19="A",VLOOKUP($O19,'Untethered Reference Chart'!$G$4:$I$38,3,FALSE),VLOOKUP($O19,'Untethered Reference Chart'!$S$4:$U$38,3,FALSE)))</f>
        <v>0</v>
      </c>
      <c r="T19" s="119" t="b">
        <f>IF('Design Tool'!$H28=30,IF($N19="A",VLOOKUP($O19,'Tethered Reference Chart'!$G$4:$I$38,3,FALSE),VLOOKUP($O19,'Tethered Reference Chart'!$S$4:$U$38,3,FALSE)))</f>
        <v>0</v>
      </c>
    </row>
    <row r="20" spans="2:20" x14ac:dyDescent="0.25">
      <c r="K20" s="117" t="e">
        <f>VLOOKUP('Design Tool'!G29, $B$12:$C$17, 2, TRUE)</f>
        <v>#N/A</v>
      </c>
      <c r="L20" s="118" t="e">
        <f>VLOOKUP('Design Tool'!H29,$D$12:$E$14, 2, FALSE)</f>
        <v>#N/A</v>
      </c>
      <c r="M20" s="118" t="e">
        <f>VLOOKUP('Design Tool'!L29, $F$12:$G$18, 2, FALSE)</f>
        <v>#N/A</v>
      </c>
      <c r="N20" s="118" t="e">
        <f>VLOOKUP('Design Tool'!J29, $H$12:$I$13, 2, FALSE)</f>
        <v>#N/A</v>
      </c>
      <c r="O20" s="118" t="e">
        <f t="shared" si="0"/>
        <v>#N/A</v>
      </c>
      <c r="P20" s="118" t="e">
        <f>IF(K20="F", "Special Design Needed",
IF('Design Tool'!H29=30,
IF(N20="B",
IF(M20="G","Special Design Needed","42"),"ERROR"),
IF('Design Tool'!H29=36,
IF(M20="G","Special Design Needed","48"),
IF('Design Tool'!H29=40,
IF(M20="G","Special Design Needed","48"),""))))</f>
        <v>#N/A</v>
      </c>
      <c r="Q20" s="118" t="e">
        <f>IF($L20="A",
IF($N20 = "A",
VLOOKUP($O20, 'Untethered Reference Chart'!$D$4:$F$38, 3, FALSE), VLOOKUP($O20, 'Untethered Reference Chart'!$P$4:$R$38, 3, FALSE)),
IF($L20 = "B",
IF($N20 = "A",
VLOOKUP($O20, 'Untethered Reference Chart'!$J$4:$L$38, 3, FALSE), VLOOKUP($O20, 'Untethered Reference Chart'!$V$4:$X$38, 3, FALSE)),
IF($L20 = "C",
IF($N20 = "A",
VLOOKUP($O20, 'Untethered Reference Chart'!$M$4:$O$38, 3, FALSE), VLOOKUP($O20, 'Untethered Reference Chart'!$Y$4:$AA$38, 3, FALSE)), "")))</f>
        <v>#N/A</v>
      </c>
      <c r="R20" s="118" t="e">
        <f>IF($L20="A",
IF($N20 = "A",
VLOOKUP($O20, 'Tethered Reference Chart'!$D$4:$F$38, 3, FALSE), VLOOKUP($O20, 'Tethered Reference Chart'!$P$4:$R$38, 3, FALSE)),
IF($L20 = "B",
IF($N20 = "A",
VLOOKUP($O20, 'Tethered Reference Chart'!$J$4:$L$38, 3, FALSE), VLOOKUP($O20, 'Tethered Reference Chart'!$V$4:$X$38, 3, FALSE)),
IF($L20 = "C",
IF($N20 = "A",
VLOOKUP($O20, 'Tethered Reference Chart'!$M$4:$O$38, 3, FALSE), VLOOKUP($O20, 'Tethered Reference Chart'!$Y$4:$AA$38, 3, FALSE)), "")))</f>
        <v>#N/A</v>
      </c>
      <c r="S20" s="118" t="b">
        <f>IF('Design Tool'!$H29=30,IF($N20="A",VLOOKUP($O20,'Untethered Reference Chart'!$G$4:$I$38,3,FALSE),VLOOKUP($O20,'Untethered Reference Chart'!$S$4:$U$38,3,FALSE)))</f>
        <v>0</v>
      </c>
      <c r="T20" s="119" t="b">
        <f>IF('Design Tool'!$H29=30,IF($N20="A",VLOOKUP($O20,'Tethered Reference Chart'!$G$4:$I$38,3,FALSE),VLOOKUP($O20,'Tethered Reference Chart'!$S$4:$U$38,3,FALSE)))</f>
        <v>0</v>
      </c>
    </row>
    <row r="21" spans="2:20" ht="15.75" thickBot="1" x14ac:dyDescent="0.3">
      <c r="K21" s="117" t="e">
        <f>VLOOKUP('Design Tool'!G30, $B$12:$C$17, 2, TRUE)</f>
        <v>#N/A</v>
      </c>
      <c r="L21" s="118" t="e">
        <f>VLOOKUP('Design Tool'!H30,$D$12:$E$14, 2, FALSE)</f>
        <v>#N/A</v>
      </c>
      <c r="M21" s="118" t="e">
        <f>VLOOKUP('Design Tool'!L30, $F$12:$G$18, 2, FALSE)</f>
        <v>#N/A</v>
      </c>
      <c r="N21" s="118" t="e">
        <f>VLOOKUP('Design Tool'!J30, $H$12:$I$13, 2, FALSE)</f>
        <v>#N/A</v>
      </c>
      <c r="O21" s="118" t="e">
        <f t="shared" si="0"/>
        <v>#N/A</v>
      </c>
      <c r="P21" s="118" t="e">
        <f>IF(K21="F", "Special Design Needed",
IF('Design Tool'!H30=30,
IF(N21="B",
IF(M21="G","Special Design Needed","42"),"ERROR"),
IF('Design Tool'!H30=36,
IF(M21="G","Special Design Needed","48"),
IF('Design Tool'!H30=40,
IF(M21="G","Special Design Needed","48"),""))))</f>
        <v>#N/A</v>
      </c>
      <c r="Q21" s="118" t="e">
        <f>IF($L21="A",
IF($N21 = "A",
VLOOKUP($O21, 'Untethered Reference Chart'!$D$4:$F$38, 3, FALSE), VLOOKUP($O21, 'Untethered Reference Chart'!$P$4:$R$38, 3, FALSE)),
IF($L21 = "B",
IF($N21 = "A",
VLOOKUP($O21, 'Untethered Reference Chart'!$J$4:$L$38, 3, FALSE), VLOOKUP($O21, 'Untethered Reference Chart'!$V$4:$X$38, 3, FALSE)),
IF($L21 = "C",
IF($N21 = "A",
VLOOKUP($O21, 'Untethered Reference Chart'!$M$4:$O$38, 3, FALSE), VLOOKUP($O21, 'Untethered Reference Chart'!$Y$4:$AA$38, 3, FALSE)), "")))</f>
        <v>#N/A</v>
      </c>
      <c r="R21" s="118" t="e">
        <f>IF($L21="A",
IF($N21 = "A",
VLOOKUP($O21, 'Tethered Reference Chart'!$D$4:$F$38, 3, FALSE), VLOOKUP($O21, 'Tethered Reference Chart'!$P$4:$R$38, 3, FALSE)),
IF($L21 = "B",
IF($N21 = "A",
VLOOKUP($O21, 'Tethered Reference Chart'!$J$4:$L$38, 3, FALSE), VLOOKUP($O21, 'Tethered Reference Chart'!$V$4:$X$38, 3, FALSE)),
IF($L21 = "C",
IF($N21 = "A",
VLOOKUP($O21, 'Tethered Reference Chart'!$M$4:$O$38, 3, FALSE), VLOOKUP($O21, 'Tethered Reference Chart'!$Y$4:$AA$38, 3, FALSE)), "")))</f>
        <v>#N/A</v>
      </c>
      <c r="S21" s="118" t="b">
        <f>IF('Design Tool'!$H30=30,IF($N21="A",VLOOKUP($O21,'Untethered Reference Chart'!$G$4:$I$38,3,FALSE),VLOOKUP($O21,'Untethered Reference Chart'!$S$4:$U$38,3,FALSE)))</f>
        <v>0</v>
      </c>
      <c r="T21" s="119" t="b">
        <f>IF('Design Tool'!$H30=30,IF($N21="A",VLOOKUP($O21,'Tethered Reference Chart'!$G$4:$I$38,3,FALSE),VLOOKUP($O21,'Tethered Reference Chart'!$S$4:$U$38,3,FALSE)))</f>
        <v>0</v>
      </c>
    </row>
    <row r="22" spans="2:20" ht="15.75" thickBot="1" x14ac:dyDescent="0.3">
      <c r="B22" s="196" t="s">
        <v>54</v>
      </c>
      <c r="C22" s="197"/>
      <c r="D22" s="197"/>
      <c r="E22" s="198"/>
      <c r="K22" s="117" t="e">
        <f>VLOOKUP('Design Tool'!G31, $B$12:$C$17, 2, TRUE)</f>
        <v>#N/A</v>
      </c>
      <c r="L22" s="118" t="e">
        <f>VLOOKUP('Design Tool'!H31,$D$12:$E$14, 2, FALSE)</f>
        <v>#N/A</v>
      </c>
      <c r="M22" s="118" t="e">
        <f>VLOOKUP('Design Tool'!L31, $F$12:$G$18, 2, FALSE)</f>
        <v>#N/A</v>
      </c>
      <c r="N22" s="118" t="e">
        <f>VLOOKUP('Design Tool'!J31, $H$12:$I$13, 2, FALSE)</f>
        <v>#N/A</v>
      </c>
      <c r="O22" s="118" t="e">
        <f t="shared" si="0"/>
        <v>#N/A</v>
      </c>
      <c r="P22" s="118" t="e">
        <f>IF(K22="F", "Special Design Needed",
IF('Design Tool'!H31=30,
IF(N22="B",
IF(M22="G","Special Design Needed","42"),"ERROR"),
IF('Design Tool'!H31=36,
IF(M22="G","Special Design Needed","48"),
IF('Design Tool'!H31=40,
IF(M22="G","Special Design Needed","48"),""))))</f>
        <v>#N/A</v>
      </c>
      <c r="Q22" s="118" t="e">
        <f>IF($L22="A",
IF($N22 = "A",
VLOOKUP($O22, 'Untethered Reference Chart'!$D$4:$F$38, 3, FALSE), VLOOKUP($O22, 'Untethered Reference Chart'!$P$4:$R$38, 3, FALSE)),
IF($L22 = "B",
IF($N22 = "A",
VLOOKUP($O22, 'Untethered Reference Chart'!$J$4:$L$38, 3, FALSE), VLOOKUP($O22, 'Untethered Reference Chart'!$V$4:$X$38, 3, FALSE)),
IF($L22 = "C",
IF($N22 = "A",
VLOOKUP($O22, 'Untethered Reference Chart'!$M$4:$O$38, 3, FALSE), VLOOKUP($O22, 'Untethered Reference Chart'!$Y$4:$AA$38, 3, FALSE)), "")))</f>
        <v>#N/A</v>
      </c>
      <c r="R22" s="118" t="e">
        <f>IF($L22="A",
IF($N22 = "A",
VLOOKUP($O22, 'Tethered Reference Chart'!$D$4:$F$38, 3, FALSE), VLOOKUP($O22, 'Tethered Reference Chart'!$P$4:$R$38, 3, FALSE)),
IF($L22 = "B",
IF($N22 = "A",
VLOOKUP($O22, 'Tethered Reference Chart'!$J$4:$L$38, 3, FALSE), VLOOKUP($O22, 'Tethered Reference Chart'!$V$4:$X$38, 3, FALSE)),
IF($L22 = "C",
IF($N22 = "A",
VLOOKUP($O22, 'Tethered Reference Chart'!$M$4:$O$38, 3, FALSE), VLOOKUP($O22, 'Tethered Reference Chart'!$Y$4:$AA$38, 3, FALSE)), "")))</f>
        <v>#N/A</v>
      </c>
      <c r="S22" s="118" t="b">
        <f>IF('Design Tool'!$H31=30,IF($N22="A",VLOOKUP($O22,'Untethered Reference Chart'!$G$4:$I$38,3,FALSE),VLOOKUP($O22,'Untethered Reference Chart'!$S$4:$U$38,3,FALSE)))</f>
        <v>0</v>
      </c>
      <c r="T22" s="119" t="b">
        <f>IF('Design Tool'!$H31=30,IF($N22="A",VLOOKUP($O22,'Tethered Reference Chart'!$G$4:$I$38,3,FALSE),VLOOKUP($O22,'Tethered Reference Chart'!$S$4:$U$38,3,FALSE)))</f>
        <v>0</v>
      </c>
    </row>
    <row r="23" spans="2:20" ht="18.75" thickBot="1" x14ac:dyDescent="0.4">
      <c r="B23" s="192" t="s">
        <v>55</v>
      </c>
      <c r="C23" s="193"/>
      <c r="D23" s="194" t="s">
        <v>56</v>
      </c>
      <c r="E23" s="195"/>
      <c r="K23" s="117" t="e">
        <f>VLOOKUP('Design Tool'!G32, $B$12:$C$17, 2, TRUE)</f>
        <v>#N/A</v>
      </c>
      <c r="L23" s="118" t="e">
        <f>VLOOKUP('Design Tool'!H32,$D$12:$E$14, 2, FALSE)</f>
        <v>#N/A</v>
      </c>
      <c r="M23" s="118" t="e">
        <f>VLOOKUP('Design Tool'!L32, $F$12:$G$18, 2, FALSE)</f>
        <v>#N/A</v>
      </c>
      <c r="N23" s="118" t="e">
        <f>VLOOKUP('Design Tool'!J32, $H$12:$I$13, 2, FALSE)</f>
        <v>#N/A</v>
      </c>
      <c r="O23" s="118" t="e">
        <f t="shared" si="0"/>
        <v>#N/A</v>
      </c>
      <c r="P23" s="118" t="e">
        <f>IF(K23="F", "Special Design Needed",
IF('Design Tool'!H32=30,
IF(N23="B",
IF(M23="G","Special Design Needed","42"),"ERROR"),
IF('Design Tool'!H32=36,
IF(M23="G","Special Design Needed","48"),
IF('Design Tool'!H32=40,
IF(M23="G","Special Design Needed","48"),""))))</f>
        <v>#N/A</v>
      </c>
      <c r="Q23" s="118" t="e">
        <f>IF($L23="A",
IF($N23 = "A",
VLOOKUP($O23, 'Untethered Reference Chart'!$D$4:$F$38, 3, FALSE), VLOOKUP($O23, 'Untethered Reference Chart'!$P$4:$R$38, 3, FALSE)),
IF($L23 = "B",
IF($N23 = "A",
VLOOKUP($O23, 'Untethered Reference Chart'!$J$4:$L$38, 3, FALSE), VLOOKUP($O23, 'Untethered Reference Chart'!$V$4:$X$38, 3, FALSE)),
IF($L23 = "C",
IF($N23 = "A",
VLOOKUP($O23, 'Untethered Reference Chart'!$M$4:$O$38, 3, FALSE), VLOOKUP($O23, 'Untethered Reference Chart'!$Y$4:$AA$38, 3, FALSE)), "")))</f>
        <v>#N/A</v>
      </c>
      <c r="R23" s="118" t="e">
        <f>IF($L23="A",
IF($N23 = "A",
VLOOKUP($O23, 'Tethered Reference Chart'!$D$4:$F$38, 3, FALSE), VLOOKUP($O23, 'Tethered Reference Chart'!$P$4:$R$38, 3, FALSE)),
IF($L23 = "B",
IF($N23 = "A",
VLOOKUP($O23, 'Tethered Reference Chart'!$J$4:$L$38, 3, FALSE), VLOOKUP($O23, 'Tethered Reference Chart'!$V$4:$X$38, 3, FALSE)),
IF($L23 = "C",
IF($N23 = "A",
VLOOKUP($O23, 'Tethered Reference Chart'!$M$4:$O$38, 3, FALSE), VLOOKUP($O23, 'Tethered Reference Chart'!$Y$4:$AA$38, 3, FALSE)), "")))</f>
        <v>#N/A</v>
      </c>
      <c r="S23" s="118" t="b">
        <f>IF('Design Tool'!$H32=30,IF($N23="A",VLOOKUP($O23,'Untethered Reference Chart'!$G$4:$I$38,3,FALSE),VLOOKUP($O23,'Untethered Reference Chart'!$S$4:$U$38,3,FALSE)))</f>
        <v>0</v>
      </c>
      <c r="T23" s="119" t="b">
        <f>IF('Design Tool'!$H32=30,IF($N23="A",VLOOKUP($O23,'Tethered Reference Chart'!$G$4:$I$38,3,FALSE),VLOOKUP($O23,'Tethered Reference Chart'!$S$4:$U$38,3,FALSE)))</f>
        <v>0</v>
      </c>
    </row>
    <row r="24" spans="2:20" x14ac:dyDescent="0.25">
      <c r="B24" s="7" t="s">
        <v>12</v>
      </c>
      <c r="C24" s="9" t="s">
        <v>312</v>
      </c>
      <c r="D24" s="7" t="s">
        <v>15</v>
      </c>
      <c r="E24" s="9" t="s">
        <v>314</v>
      </c>
      <c r="K24" s="117" t="e">
        <f>VLOOKUP('Design Tool'!G33, $B$12:$C$17, 2, TRUE)</f>
        <v>#N/A</v>
      </c>
      <c r="L24" s="118" t="e">
        <f>VLOOKUP('Design Tool'!H33,$D$12:$E$14, 2, FALSE)</f>
        <v>#N/A</v>
      </c>
      <c r="M24" s="118" t="e">
        <f>VLOOKUP('Design Tool'!L33, $F$12:$G$18, 2, FALSE)</f>
        <v>#N/A</v>
      </c>
      <c r="N24" s="118" t="e">
        <f>VLOOKUP('Design Tool'!J33, $H$12:$I$13, 2, FALSE)</f>
        <v>#N/A</v>
      </c>
      <c r="O24" s="118" t="e">
        <f t="shared" si="0"/>
        <v>#N/A</v>
      </c>
      <c r="P24" s="118" t="e">
        <f>IF(K24="F", "Special Design Needed",
IF('Design Tool'!H33=30,
IF(N24="B",
IF(M24="G","Special Design Needed","42"),"ERROR"),
IF('Design Tool'!H33=36,
IF(M24="G","Special Design Needed","48"),
IF('Design Tool'!H33=40,
IF(M24="G","Special Design Needed","48"),""))))</f>
        <v>#N/A</v>
      </c>
      <c r="Q24" s="118" t="e">
        <f>IF($L24="A",
IF($N24 = "A",
VLOOKUP($O24, 'Untethered Reference Chart'!$D$4:$F$38, 3, FALSE), VLOOKUP($O24, 'Untethered Reference Chart'!$P$4:$R$38, 3, FALSE)),
IF($L24 = "B",
IF($N24 = "A",
VLOOKUP($O24, 'Untethered Reference Chart'!$J$4:$L$38, 3, FALSE), VLOOKUP($O24, 'Untethered Reference Chart'!$V$4:$X$38, 3, FALSE)),
IF($L24 = "C",
IF($N24 = "A",
VLOOKUP($O24, 'Untethered Reference Chart'!$M$4:$O$38, 3, FALSE), VLOOKUP($O24, 'Untethered Reference Chart'!$Y$4:$AA$38, 3, FALSE)), "")))</f>
        <v>#N/A</v>
      </c>
      <c r="R24" s="118" t="e">
        <f>IF($L24="A",
IF($N24 = "A",
VLOOKUP($O24, 'Tethered Reference Chart'!$D$4:$F$38, 3, FALSE), VLOOKUP($O24, 'Tethered Reference Chart'!$P$4:$R$38, 3, FALSE)),
IF($L24 = "B",
IF($N24 = "A",
VLOOKUP($O24, 'Tethered Reference Chart'!$J$4:$L$38, 3, FALSE), VLOOKUP($O24, 'Tethered Reference Chart'!$V$4:$X$38, 3, FALSE)),
IF($L24 = "C",
IF($N24 = "A",
VLOOKUP($O24, 'Tethered Reference Chart'!$M$4:$O$38, 3, FALSE), VLOOKUP($O24, 'Tethered Reference Chart'!$Y$4:$AA$38, 3, FALSE)), "")))</f>
        <v>#N/A</v>
      </c>
      <c r="S24" s="118" t="b">
        <f>IF('Design Tool'!$H33=30,IF($N24="A",VLOOKUP($O24,'Untethered Reference Chart'!$G$4:$I$38,3,FALSE),VLOOKUP($O24,'Untethered Reference Chart'!$S$4:$U$38,3,FALSE)))</f>
        <v>0</v>
      </c>
      <c r="T24" s="119" t="b">
        <f>IF('Design Tool'!$H33=30,IF($N24="A",VLOOKUP($O24,'Tethered Reference Chart'!$G$4:$I$38,3,FALSE),VLOOKUP($O24,'Tethered Reference Chart'!$S$4:$U$38,3,FALSE)))</f>
        <v>0</v>
      </c>
    </row>
    <row r="25" spans="2:20" x14ac:dyDescent="0.25">
      <c r="B25" s="1" t="s">
        <v>13</v>
      </c>
      <c r="C25" s="167" t="s">
        <v>313</v>
      </c>
      <c r="D25" s="1" t="s">
        <v>16</v>
      </c>
      <c r="E25" s="3" t="s">
        <v>315</v>
      </c>
      <c r="K25" s="117" t="e">
        <f>VLOOKUP('Design Tool'!G34, $B$12:$C$17, 2, TRUE)</f>
        <v>#N/A</v>
      </c>
      <c r="L25" s="118" t="e">
        <f>VLOOKUP('Design Tool'!H34,$D$12:$E$14, 2, FALSE)</f>
        <v>#N/A</v>
      </c>
      <c r="M25" s="118" t="e">
        <f>VLOOKUP('Design Tool'!L34, $F$12:$G$18, 2, FALSE)</f>
        <v>#N/A</v>
      </c>
      <c r="N25" s="118" t="e">
        <f>VLOOKUP('Design Tool'!J34, $H$12:$I$13, 2, FALSE)</f>
        <v>#N/A</v>
      </c>
      <c r="O25" s="118" t="e">
        <f t="shared" si="0"/>
        <v>#N/A</v>
      </c>
      <c r="P25" s="118" t="e">
        <f>IF(K25="F", "Special Design Needed",
IF('Design Tool'!H34=30,
IF(N25="B",
IF(M25="G","Special Design Needed","42"),"ERROR"),
IF('Design Tool'!H34=36,
IF(M25="G","Special Design Needed","48"),
IF('Design Tool'!H34=40,
IF(M25="G","Special Design Needed","48"),""))))</f>
        <v>#N/A</v>
      </c>
      <c r="Q25" s="118" t="e">
        <f>IF($L25="A",
IF($N25 = "A",
VLOOKUP($O25, 'Untethered Reference Chart'!$D$4:$F$38, 3, FALSE), VLOOKUP($O25, 'Untethered Reference Chart'!$P$4:$R$38, 3, FALSE)),
IF($L25 = "B",
IF($N25 = "A",
VLOOKUP($O25, 'Untethered Reference Chart'!$J$4:$L$38, 3, FALSE), VLOOKUP($O25, 'Untethered Reference Chart'!$V$4:$X$38, 3, FALSE)),
IF($L25 = "C",
IF($N25 = "A",
VLOOKUP($O25, 'Untethered Reference Chart'!$M$4:$O$38, 3, FALSE), VLOOKUP($O25, 'Untethered Reference Chart'!$Y$4:$AA$38, 3, FALSE)), "")))</f>
        <v>#N/A</v>
      </c>
      <c r="R25" s="118" t="e">
        <f>IF($L25="A",
IF($N25 = "A",
VLOOKUP($O25, 'Tethered Reference Chart'!$D$4:$F$38, 3, FALSE), VLOOKUP($O25, 'Tethered Reference Chart'!$P$4:$R$38, 3, FALSE)),
IF($L25 = "B",
IF($N25 = "A",
VLOOKUP($O25, 'Tethered Reference Chart'!$J$4:$L$38, 3, FALSE), VLOOKUP($O25, 'Tethered Reference Chart'!$V$4:$X$38, 3, FALSE)),
IF($L25 = "C",
IF($N25 = "A",
VLOOKUP($O25, 'Tethered Reference Chart'!$M$4:$O$38, 3, FALSE), VLOOKUP($O25, 'Tethered Reference Chart'!$Y$4:$AA$38, 3, FALSE)), "")))</f>
        <v>#N/A</v>
      </c>
      <c r="S25" s="118" t="b">
        <f>IF('Design Tool'!$H34=30,IF($N25="A",VLOOKUP($O25,'Untethered Reference Chart'!$G$4:$I$38,3,FALSE),VLOOKUP($O25,'Untethered Reference Chart'!$S$4:$U$38,3,FALSE)))</f>
        <v>0</v>
      </c>
      <c r="T25" s="119" t="b">
        <f>IF('Design Tool'!$H34=30,IF($N25="A",VLOOKUP($O25,'Tethered Reference Chart'!$G$4:$I$38,3,FALSE),VLOOKUP($O25,'Tethered Reference Chart'!$S$4:$U$38,3,FALSE)))</f>
        <v>0</v>
      </c>
    </row>
    <row r="26" spans="2:20" x14ac:dyDescent="0.25">
      <c r="B26" s="1" t="s">
        <v>14</v>
      </c>
      <c r="C26" s="3" t="s">
        <v>280</v>
      </c>
      <c r="D26" s="1" t="s">
        <v>17</v>
      </c>
      <c r="E26" s="3" t="s">
        <v>316</v>
      </c>
      <c r="K26" s="117" t="e">
        <f>VLOOKUP('Design Tool'!G35, $B$12:$C$17, 2, TRUE)</f>
        <v>#N/A</v>
      </c>
      <c r="L26" s="118" t="e">
        <f>VLOOKUP('Design Tool'!H35,$D$12:$E$14, 2, FALSE)</f>
        <v>#N/A</v>
      </c>
      <c r="M26" s="118" t="e">
        <f>VLOOKUP('Design Tool'!L35, $F$12:$G$18, 2, FALSE)</f>
        <v>#N/A</v>
      </c>
      <c r="N26" s="118" t="e">
        <f>VLOOKUP('Design Tool'!J35, $H$12:$I$13, 2, FALSE)</f>
        <v>#N/A</v>
      </c>
      <c r="O26" s="118" t="e">
        <f t="shared" si="0"/>
        <v>#N/A</v>
      </c>
      <c r="P26" s="118" t="e">
        <f>IF(K26="F", "Special Design Needed",
IF('Design Tool'!H35=30,
IF(N26="B",
IF(M26="G","Special Design Needed","42"),"ERROR"),
IF('Design Tool'!H35=36,
IF(M26="G","Special Design Needed","48"),
IF('Design Tool'!H35=40,
IF(M26="G","Special Design Needed","48"),""))))</f>
        <v>#N/A</v>
      </c>
      <c r="Q26" s="118" t="e">
        <f>IF($L26="A",
IF($N26 = "A",
VLOOKUP($O26, 'Untethered Reference Chart'!$D$4:$F$38, 3, FALSE), VLOOKUP($O26, 'Untethered Reference Chart'!$P$4:$R$38, 3, FALSE)),
IF($L26 = "B",
IF($N26 = "A",
VLOOKUP($O26, 'Untethered Reference Chart'!$J$4:$L$38, 3, FALSE), VLOOKUP($O26, 'Untethered Reference Chart'!$V$4:$X$38, 3, FALSE)),
IF($L26 = "C",
IF($N26 = "A",
VLOOKUP($O26, 'Untethered Reference Chart'!$M$4:$O$38, 3, FALSE), VLOOKUP($O26, 'Untethered Reference Chart'!$Y$4:$AA$38, 3, FALSE)), "")))</f>
        <v>#N/A</v>
      </c>
      <c r="R26" s="118" t="e">
        <f>IF($L26="A",
IF($N26 = "A",
VLOOKUP($O26, 'Tethered Reference Chart'!$D$4:$F$38, 3, FALSE), VLOOKUP($O26, 'Tethered Reference Chart'!$P$4:$R$38, 3, FALSE)),
IF($L26 = "B",
IF($N26 = "A",
VLOOKUP($O26, 'Tethered Reference Chart'!$J$4:$L$38, 3, FALSE), VLOOKUP($O26, 'Tethered Reference Chart'!$V$4:$X$38, 3, FALSE)),
IF($L26 = "C",
IF($N26 = "A",
VLOOKUP($O26, 'Tethered Reference Chart'!$M$4:$O$38, 3, FALSE), VLOOKUP($O26, 'Tethered Reference Chart'!$Y$4:$AA$38, 3, FALSE)), "")))</f>
        <v>#N/A</v>
      </c>
      <c r="S26" s="118" t="b">
        <f>IF('Design Tool'!$H35=30,IF($N26="A",VLOOKUP($O26,'Untethered Reference Chart'!$G$4:$I$38,3,FALSE),VLOOKUP($O26,'Untethered Reference Chart'!$S$4:$U$38,3,FALSE)))</f>
        <v>0</v>
      </c>
      <c r="T26" s="119" t="b">
        <f>IF('Design Tool'!$H35=30,IF($N26="A",VLOOKUP($O26,'Tethered Reference Chart'!$G$4:$I$38,3,FALSE),VLOOKUP($O26,'Tethered Reference Chart'!$S$4:$U$38,3,FALSE)))</f>
        <v>0</v>
      </c>
    </row>
    <row r="27" spans="2:20" ht="15.75" thickBot="1" x14ac:dyDescent="0.3">
      <c r="B27" s="12" t="s">
        <v>319</v>
      </c>
      <c r="C27" s="14" t="s">
        <v>18</v>
      </c>
      <c r="D27" s="12" t="s">
        <v>319</v>
      </c>
      <c r="E27" s="14" t="s">
        <v>18</v>
      </c>
      <c r="K27" s="117" t="e">
        <f>VLOOKUP('Design Tool'!G36, $B$12:$C$17, 2, TRUE)</f>
        <v>#N/A</v>
      </c>
      <c r="L27" s="118" t="e">
        <f>VLOOKUP('Design Tool'!H36,$D$12:$E$14, 2, FALSE)</f>
        <v>#N/A</v>
      </c>
      <c r="M27" s="118" t="e">
        <f>VLOOKUP('Design Tool'!L36, $F$12:$G$18, 2, FALSE)</f>
        <v>#N/A</v>
      </c>
      <c r="N27" s="118" t="e">
        <f>VLOOKUP('Design Tool'!J36, $H$12:$I$13, 2, FALSE)</f>
        <v>#N/A</v>
      </c>
      <c r="O27" s="118" t="e">
        <f t="shared" si="0"/>
        <v>#N/A</v>
      </c>
      <c r="P27" s="118" t="e">
        <f>IF(K27="F", "Special Design Needed",
IF('Design Tool'!H36=30,
IF(N27="B",
IF(M27="G","Special Design Needed","42"),"ERROR"),
IF('Design Tool'!H36=36,
IF(M27="G","Special Design Needed","48"),
IF('Design Tool'!H36=40,
IF(M27="G","Special Design Needed","48"),""))))</f>
        <v>#N/A</v>
      </c>
      <c r="Q27" s="118" t="e">
        <f>IF($L27="A",
IF($N27 = "A",
VLOOKUP($O27, 'Untethered Reference Chart'!$D$4:$F$38, 3, FALSE), VLOOKUP($O27, 'Untethered Reference Chart'!$P$4:$R$38, 3, FALSE)),
IF($L27 = "B",
IF($N27 = "A",
VLOOKUP($O27, 'Untethered Reference Chart'!$J$4:$L$38, 3, FALSE), VLOOKUP($O27, 'Untethered Reference Chart'!$V$4:$X$38, 3, FALSE)),
IF($L27 = "C",
IF($N27 = "A",
VLOOKUP($O27, 'Untethered Reference Chart'!$M$4:$O$38, 3, FALSE), VLOOKUP($O27, 'Untethered Reference Chart'!$Y$4:$AA$38, 3, FALSE)), "")))</f>
        <v>#N/A</v>
      </c>
      <c r="R27" s="118" t="e">
        <f>IF($L27="A",
IF($N27 = "A",
VLOOKUP($O27, 'Tethered Reference Chart'!$D$4:$F$38, 3, FALSE), VLOOKUP($O27, 'Tethered Reference Chart'!$P$4:$R$38, 3, FALSE)),
IF($L27 = "B",
IF($N27 = "A",
VLOOKUP($O27, 'Tethered Reference Chart'!$J$4:$L$38, 3, FALSE), VLOOKUP($O27, 'Tethered Reference Chart'!$V$4:$X$38, 3, FALSE)),
IF($L27 = "C",
IF($N27 = "A",
VLOOKUP($O27, 'Tethered Reference Chart'!$M$4:$O$38, 3, FALSE), VLOOKUP($O27, 'Tethered Reference Chart'!$Y$4:$AA$38, 3, FALSE)), "")))</f>
        <v>#N/A</v>
      </c>
      <c r="S27" s="118" t="b">
        <f>IF('Design Tool'!$H36=30,IF($N27="A",VLOOKUP($O27,'Untethered Reference Chart'!$G$4:$I$38,3,FALSE),VLOOKUP($O27,'Untethered Reference Chart'!$S$4:$U$38,3,FALSE)))</f>
        <v>0</v>
      </c>
      <c r="T27" s="119" t="b">
        <f>IF('Design Tool'!$H36=30,IF($N27="A",VLOOKUP($O27,'Tethered Reference Chart'!$G$4:$I$38,3,FALSE),VLOOKUP($O27,'Tethered Reference Chart'!$S$4:$U$38,3,FALSE)))</f>
        <v>0</v>
      </c>
    </row>
    <row r="28" spans="2:20" x14ac:dyDescent="0.25">
      <c r="K28" s="117" t="e">
        <f>VLOOKUP('Design Tool'!G37, $B$12:$C$17, 2, TRUE)</f>
        <v>#N/A</v>
      </c>
      <c r="L28" s="118" t="e">
        <f>VLOOKUP('Design Tool'!H37,$D$12:$E$14, 2, FALSE)</f>
        <v>#N/A</v>
      </c>
      <c r="M28" s="118" t="e">
        <f>VLOOKUP('Design Tool'!L37, $F$12:$G$18, 2, FALSE)</f>
        <v>#N/A</v>
      </c>
      <c r="N28" s="118" t="e">
        <f>VLOOKUP('Design Tool'!J37, $H$12:$I$13, 2, FALSE)</f>
        <v>#N/A</v>
      </c>
      <c r="O28" s="118" t="e">
        <f t="shared" si="0"/>
        <v>#N/A</v>
      </c>
      <c r="P28" s="118" t="e">
        <f>IF(K28="F", "Special Design Needed",
IF('Design Tool'!H37=30,
IF(N28="B",
IF(M28="G","Special Design Needed","42"),"ERROR"),
IF('Design Tool'!H37=36,
IF(M28="G","Special Design Needed","48"),
IF('Design Tool'!H37=40,
IF(M28="G","Special Design Needed","48"),""))))</f>
        <v>#N/A</v>
      </c>
      <c r="Q28" s="118" t="e">
        <f>IF($L28="A",
IF($N28 = "A",
VLOOKUP($O28, 'Untethered Reference Chart'!$D$4:$F$38, 3, FALSE), VLOOKUP($O28, 'Untethered Reference Chart'!$P$4:$R$38, 3, FALSE)),
IF($L28 = "B",
IF($N28 = "A",
VLOOKUP($O28, 'Untethered Reference Chart'!$J$4:$L$38, 3, FALSE), VLOOKUP($O28, 'Untethered Reference Chart'!$V$4:$X$38, 3, FALSE)),
IF($L28 = "C",
IF($N28 = "A",
VLOOKUP($O28, 'Untethered Reference Chart'!$M$4:$O$38, 3, FALSE), VLOOKUP($O28, 'Untethered Reference Chart'!$Y$4:$AA$38, 3, FALSE)), "")))</f>
        <v>#N/A</v>
      </c>
      <c r="R28" s="118" t="e">
        <f>IF($L28="A",
IF($N28 = "A",
VLOOKUP($O28, 'Tethered Reference Chart'!$D$4:$F$38, 3, FALSE), VLOOKUP($O28, 'Tethered Reference Chart'!$P$4:$R$38, 3, FALSE)),
IF($L28 = "B",
IF($N28 = "A",
VLOOKUP($O28, 'Tethered Reference Chart'!$J$4:$L$38, 3, FALSE), VLOOKUP($O28, 'Tethered Reference Chart'!$V$4:$X$38, 3, FALSE)),
IF($L28 = "C",
IF($N28 = "A",
VLOOKUP($O28, 'Tethered Reference Chart'!$M$4:$O$38, 3, FALSE), VLOOKUP($O28, 'Tethered Reference Chart'!$Y$4:$AA$38, 3, FALSE)), "")))</f>
        <v>#N/A</v>
      </c>
      <c r="S28" s="118" t="b">
        <f>IF('Design Tool'!$H37=30,IF($N28="A",VLOOKUP($O28,'Untethered Reference Chart'!$G$4:$I$38,3,FALSE),VLOOKUP($O28,'Untethered Reference Chart'!$S$4:$U$38,3,FALSE)))</f>
        <v>0</v>
      </c>
      <c r="T28" s="119" t="b">
        <f>IF('Design Tool'!$H37=30,IF($N28="A",VLOOKUP($O28,'Tethered Reference Chart'!$G$4:$I$38,3,FALSE),VLOOKUP($O28,'Tethered Reference Chart'!$S$4:$U$38,3,FALSE)))</f>
        <v>0</v>
      </c>
    </row>
    <row r="29" spans="2:20" x14ac:dyDescent="0.25">
      <c r="K29" s="117" t="e">
        <f>VLOOKUP('Design Tool'!G38, $B$12:$C$17, 2, TRUE)</f>
        <v>#N/A</v>
      </c>
      <c r="L29" s="118" t="e">
        <f>VLOOKUP('Design Tool'!H38,$D$12:$E$14, 2, FALSE)</f>
        <v>#N/A</v>
      </c>
      <c r="M29" s="118" t="e">
        <f>VLOOKUP('Design Tool'!L38, $F$12:$G$18, 2, FALSE)</f>
        <v>#N/A</v>
      </c>
      <c r="N29" s="118" t="e">
        <f>VLOOKUP('Design Tool'!J38, $H$12:$I$13, 2, FALSE)</f>
        <v>#N/A</v>
      </c>
      <c r="O29" s="118" t="e">
        <f t="shared" si="0"/>
        <v>#N/A</v>
      </c>
      <c r="P29" s="118" t="e">
        <f>IF(K29="F", "Special Design Needed",
IF('Design Tool'!H38=30,
IF(N29="B",
IF(M29="G","Special Design Needed","42"),"ERROR"),
IF('Design Tool'!H38=36,
IF(M29="G","Special Design Needed","48"),
IF('Design Tool'!H38=40,
IF(M29="G","Special Design Needed","48"),""))))</f>
        <v>#N/A</v>
      </c>
      <c r="Q29" s="118" t="e">
        <f>IF($L29="A",
IF($N29 = "A",
VLOOKUP($O29, 'Untethered Reference Chart'!$D$4:$F$38, 3, FALSE), VLOOKUP($O29, 'Untethered Reference Chart'!$P$4:$R$38, 3, FALSE)),
IF($L29 = "B",
IF($N29 = "A",
VLOOKUP($O29, 'Untethered Reference Chart'!$J$4:$L$38, 3, FALSE), VLOOKUP($O29, 'Untethered Reference Chart'!$V$4:$X$38, 3, FALSE)),
IF($L29 = "C",
IF($N29 = "A",
VLOOKUP($O29, 'Untethered Reference Chart'!$M$4:$O$38, 3, FALSE), VLOOKUP($O29, 'Untethered Reference Chart'!$Y$4:$AA$38, 3, FALSE)), "")))</f>
        <v>#N/A</v>
      </c>
      <c r="R29" s="118" t="e">
        <f>IF($L29="A",
IF($N29 = "A",
VLOOKUP($O29, 'Tethered Reference Chart'!$D$4:$F$38, 3, FALSE), VLOOKUP($O29, 'Tethered Reference Chart'!$P$4:$R$38, 3, FALSE)),
IF($L29 = "B",
IF($N29 = "A",
VLOOKUP($O29, 'Tethered Reference Chart'!$J$4:$L$38, 3, FALSE), VLOOKUP($O29, 'Tethered Reference Chart'!$V$4:$X$38, 3, FALSE)),
IF($L29 = "C",
IF($N29 = "A",
VLOOKUP($O29, 'Tethered Reference Chart'!$M$4:$O$38, 3, FALSE), VLOOKUP($O29, 'Tethered Reference Chart'!$Y$4:$AA$38, 3, FALSE)), "")))</f>
        <v>#N/A</v>
      </c>
      <c r="S29" s="118" t="b">
        <f>IF('Design Tool'!$H38=30,IF($N29="A",VLOOKUP($O29,'Untethered Reference Chart'!$G$4:$I$38,3,FALSE),VLOOKUP($O29,'Untethered Reference Chart'!$S$4:$U$38,3,FALSE)))</f>
        <v>0</v>
      </c>
      <c r="T29" s="119" t="b">
        <f>IF('Design Tool'!$H38=30,IF($N29="A",VLOOKUP($O29,'Tethered Reference Chart'!$G$4:$I$38,3,FALSE),VLOOKUP($O29,'Tethered Reference Chart'!$S$4:$U$38,3,FALSE)))</f>
        <v>0</v>
      </c>
    </row>
    <row r="30" spans="2:20" x14ac:dyDescent="0.25">
      <c r="K30" s="117" t="e">
        <f>VLOOKUP('Design Tool'!G39, $B$12:$C$17, 2, TRUE)</f>
        <v>#N/A</v>
      </c>
      <c r="L30" s="118" t="e">
        <f>VLOOKUP('Design Tool'!H39,$D$12:$E$14, 2, FALSE)</f>
        <v>#N/A</v>
      </c>
      <c r="M30" s="118" t="e">
        <f>VLOOKUP('Design Tool'!L39, $F$12:$G$18, 2, FALSE)</f>
        <v>#N/A</v>
      </c>
      <c r="N30" s="118" t="e">
        <f>VLOOKUP('Design Tool'!J39, $H$12:$I$13, 2, FALSE)</f>
        <v>#N/A</v>
      </c>
      <c r="O30" s="118" t="e">
        <f t="shared" si="0"/>
        <v>#N/A</v>
      </c>
      <c r="P30" s="118" t="e">
        <f>IF(K30="F", "Special Design Needed",
IF('Design Tool'!H39=30,
IF(N30="B",
IF(M30="G","Special Design Needed","42"),"ERROR"),
IF('Design Tool'!H39=36,
IF(M30="G","Special Design Needed","48"),
IF('Design Tool'!H39=40,
IF(M30="G","Special Design Needed","48"),""))))</f>
        <v>#N/A</v>
      </c>
      <c r="Q30" s="118" t="e">
        <f>IF($L30="A",
IF($N30 = "A",
VLOOKUP($O30, 'Untethered Reference Chart'!$D$4:$F$38, 3, FALSE), VLOOKUP($O30, 'Untethered Reference Chart'!$P$4:$R$38, 3, FALSE)),
IF($L30 = "B",
IF($N30 = "A",
VLOOKUP($O30, 'Untethered Reference Chart'!$J$4:$L$38, 3, FALSE), VLOOKUP($O30, 'Untethered Reference Chart'!$V$4:$X$38, 3, FALSE)),
IF($L30 = "C",
IF($N30 = "A",
VLOOKUP($O30, 'Untethered Reference Chart'!$M$4:$O$38, 3, FALSE), VLOOKUP($O30, 'Untethered Reference Chart'!$Y$4:$AA$38, 3, FALSE)), "")))</f>
        <v>#N/A</v>
      </c>
      <c r="R30" s="118" t="e">
        <f>IF($L30="A",
IF($N30 = "A",
VLOOKUP($O30, 'Tethered Reference Chart'!$D$4:$F$38, 3, FALSE), VLOOKUP($O30, 'Tethered Reference Chart'!$P$4:$R$38, 3, FALSE)),
IF($L30 = "B",
IF($N30 = "A",
VLOOKUP($O30, 'Tethered Reference Chart'!$J$4:$L$38, 3, FALSE), VLOOKUP($O30, 'Tethered Reference Chart'!$V$4:$X$38, 3, FALSE)),
IF($L30 = "C",
IF($N30 = "A",
VLOOKUP($O30, 'Tethered Reference Chart'!$M$4:$O$38, 3, FALSE), VLOOKUP($O30, 'Tethered Reference Chart'!$Y$4:$AA$38, 3, FALSE)), "")))</f>
        <v>#N/A</v>
      </c>
      <c r="S30" s="118" t="b">
        <f>IF('Design Tool'!$H39=30,IF($N30="A",VLOOKUP($O30,'Untethered Reference Chart'!$G$4:$I$38,3,FALSE),VLOOKUP($O30,'Untethered Reference Chart'!$S$4:$U$38,3,FALSE)))</f>
        <v>0</v>
      </c>
      <c r="T30" s="119" t="b">
        <f>IF('Design Tool'!$H39=30,IF($N30="A",VLOOKUP($O30,'Tethered Reference Chart'!$G$4:$I$38,3,FALSE),VLOOKUP($O30,'Tethered Reference Chart'!$S$4:$U$38,3,FALSE)))</f>
        <v>0</v>
      </c>
    </row>
    <row r="31" spans="2:20" x14ac:dyDescent="0.25">
      <c r="K31" s="117" t="e">
        <f>VLOOKUP('Design Tool'!G40, $B$12:$C$17, 2, TRUE)</f>
        <v>#N/A</v>
      </c>
      <c r="L31" s="118" t="e">
        <f>VLOOKUP('Design Tool'!H40,$D$12:$E$14, 2, FALSE)</f>
        <v>#N/A</v>
      </c>
      <c r="M31" s="118" t="e">
        <f>VLOOKUP('Design Tool'!L40, $F$12:$G$18, 2, FALSE)</f>
        <v>#N/A</v>
      </c>
      <c r="N31" s="118" t="e">
        <f>VLOOKUP('Design Tool'!J40, $H$12:$I$13, 2, FALSE)</f>
        <v>#N/A</v>
      </c>
      <c r="O31" s="118" t="e">
        <f t="shared" si="0"/>
        <v>#N/A</v>
      </c>
      <c r="P31" s="118" t="e">
        <f>IF(K31="F", "Special Design Needed",
IF('Design Tool'!H40=30,
IF(N31="B",
IF(M31="G","Special Design Needed","42"),"ERROR"),
IF('Design Tool'!H40=36,
IF(M31="G","Special Design Needed","48"),
IF('Design Tool'!H40=40,
IF(M31="G","Special Design Needed","48"),""))))</f>
        <v>#N/A</v>
      </c>
      <c r="Q31" s="118" t="e">
        <f>IF($L31="A",
IF($N31 = "A",
VLOOKUP($O31, 'Untethered Reference Chart'!$D$4:$F$38, 3, FALSE), VLOOKUP($O31, 'Untethered Reference Chart'!$P$4:$R$38, 3, FALSE)),
IF($L31 = "B",
IF($N31 = "A",
VLOOKUP($O31, 'Untethered Reference Chart'!$J$4:$L$38, 3, FALSE), VLOOKUP($O31, 'Untethered Reference Chart'!$V$4:$X$38, 3, FALSE)),
IF($L31 = "C",
IF($N31 = "A",
VLOOKUP($O31, 'Untethered Reference Chart'!$M$4:$O$38, 3, FALSE), VLOOKUP($O31, 'Untethered Reference Chart'!$Y$4:$AA$38, 3, FALSE)), "")))</f>
        <v>#N/A</v>
      </c>
      <c r="R31" s="118" t="e">
        <f>IF($L31="A",
IF($N31 = "A",
VLOOKUP($O31, 'Tethered Reference Chart'!$D$4:$F$38, 3, FALSE), VLOOKUP($O31, 'Tethered Reference Chart'!$P$4:$R$38, 3, FALSE)),
IF($L31 = "B",
IF($N31 = "A",
VLOOKUP($O31, 'Tethered Reference Chart'!$J$4:$L$38, 3, FALSE), VLOOKUP($O31, 'Tethered Reference Chart'!$V$4:$X$38, 3, FALSE)),
IF($L31 = "C",
IF($N31 = "A",
VLOOKUP($O31, 'Tethered Reference Chart'!$M$4:$O$38, 3, FALSE), VLOOKUP($O31, 'Tethered Reference Chart'!$Y$4:$AA$38, 3, FALSE)), "")))</f>
        <v>#N/A</v>
      </c>
      <c r="S31" s="118" t="b">
        <f>IF('Design Tool'!$H40=30,IF($N31="A",VLOOKUP($O31,'Untethered Reference Chart'!$G$4:$I$38,3,FALSE),VLOOKUP($O31,'Untethered Reference Chart'!$S$4:$U$38,3,FALSE)))</f>
        <v>0</v>
      </c>
      <c r="T31" s="119" t="b">
        <f>IF('Design Tool'!$H40=30,IF($N31="A",VLOOKUP($O31,'Tethered Reference Chart'!$G$4:$I$38,3,FALSE),VLOOKUP($O31,'Tethered Reference Chart'!$S$4:$U$38,3,FALSE)))</f>
        <v>0</v>
      </c>
    </row>
    <row r="32" spans="2:20" x14ac:dyDescent="0.25">
      <c r="K32" s="117" t="e">
        <f>VLOOKUP('Design Tool'!G41, $B$12:$C$17, 2, TRUE)</f>
        <v>#N/A</v>
      </c>
      <c r="L32" s="118" t="e">
        <f>VLOOKUP('Design Tool'!H41,$D$12:$E$14, 2, FALSE)</f>
        <v>#N/A</v>
      </c>
      <c r="M32" s="118" t="e">
        <f>VLOOKUP('Design Tool'!L41, $F$12:$G$18, 2, FALSE)</f>
        <v>#N/A</v>
      </c>
      <c r="N32" s="118" t="e">
        <f>VLOOKUP('Design Tool'!J41, $H$12:$I$13, 2, FALSE)</f>
        <v>#N/A</v>
      </c>
      <c r="O32" s="118" t="e">
        <f t="shared" si="0"/>
        <v>#N/A</v>
      </c>
      <c r="P32" s="118" t="e">
        <f>IF(K32="F", "Special Design Needed",
IF('Design Tool'!H41=30,
IF(N32="B",
IF(M32="G","Special Design Needed","42"),"ERROR"),
IF('Design Tool'!H41=36,
IF(M32="G","Special Design Needed","48"),
IF('Design Tool'!H41=40,
IF(M32="G","Special Design Needed","48"),""))))</f>
        <v>#N/A</v>
      </c>
      <c r="Q32" s="118" t="e">
        <f>IF($L32="A",
IF($N32 = "A",
VLOOKUP($O32, 'Untethered Reference Chart'!$D$4:$F$38, 3, FALSE), VLOOKUP($O32, 'Untethered Reference Chart'!$P$4:$R$38, 3, FALSE)),
IF($L32 = "B",
IF($N32 = "A",
VLOOKUP($O32, 'Untethered Reference Chart'!$J$4:$L$38, 3, FALSE), VLOOKUP($O32, 'Untethered Reference Chart'!$V$4:$X$38, 3, FALSE)),
IF($L32 = "C",
IF($N32 = "A",
VLOOKUP($O32, 'Untethered Reference Chart'!$M$4:$O$38, 3, FALSE), VLOOKUP($O32, 'Untethered Reference Chart'!$Y$4:$AA$38, 3, FALSE)), "")))</f>
        <v>#N/A</v>
      </c>
      <c r="R32" s="118" t="e">
        <f>IF($L32="A",
IF($N32 = "A",
VLOOKUP($O32, 'Tethered Reference Chart'!$D$4:$F$38, 3, FALSE), VLOOKUP($O32, 'Tethered Reference Chart'!$P$4:$R$38, 3, FALSE)),
IF($L32 = "B",
IF($N32 = "A",
VLOOKUP($O32, 'Tethered Reference Chart'!$J$4:$L$38, 3, FALSE), VLOOKUP($O32, 'Tethered Reference Chart'!$V$4:$X$38, 3, FALSE)),
IF($L32 = "C",
IF($N32 = "A",
VLOOKUP($O32, 'Tethered Reference Chart'!$M$4:$O$38, 3, FALSE), VLOOKUP($O32, 'Tethered Reference Chart'!$Y$4:$AA$38, 3, FALSE)), "")))</f>
        <v>#N/A</v>
      </c>
      <c r="S32" s="118" t="b">
        <f>IF('Design Tool'!$H41=30,IF($N32="A",VLOOKUP($O32,'Untethered Reference Chart'!$G$4:$I$38,3,FALSE),VLOOKUP($O32,'Untethered Reference Chart'!$S$4:$U$38,3,FALSE)))</f>
        <v>0</v>
      </c>
      <c r="T32" s="119" t="b">
        <f>IF('Design Tool'!$H41=30,IF($N32="A",VLOOKUP($O32,'Tethered Reference Chart'!$G$4:$I$38,3,FALSE),VLOOKUP($O32,'Tethered Reference Chart'!$S$4:$U$38,3,FALSE)))</f>
        <v>0</v>
      </c>
    </row>
    <row r="33" spans="11:20" x14ac:dyDescent="0.25">
      <c r="K33" s="117" t="e">
        <f>VLOOKUP('Design Tool'!G42, $B$12:$C$17, 2, TRUE)</f>
        <v>#N/A</v>
      </c>
      <c r="L33" s="118" t="e">
        <f>VLOOKUP('Design Tool'!H42,$D$12:$E$14, 2, FALSE)</f>
        <v>#N/A</v>
      </c>
      <c r="M33" s="118" t="e">
        <f>VLOOKUP('Design Tool'!L42, $F$12:$G$18, 2, FALSE)</f>
        <v>#N/A</v>
      </c>
      <c r="N33" s="118" t="e">
        <f>VLOOKUP('Design Tool'!J42, $H$12:$I$13, 2, FALSE)</f>
        <v>#N/A</v>
      </c>
      <c r="O33" s="118" t="e">
        <f t="shared" si="0"/>
        <v>#N/A</v>
      </c>
      <c r="P33" s="118" t="e">
        <f>IF(K33="F", "Special Design Needed",
IF('Design Tool'!H42=30,
IF(N33="B",
IF(M33="G","Special Design Needed","42"),"ERROR"),
IF('Design Tool'!H42=36,
IF(M33="G","Special Design Needed","48"),
IF('Design Tool'!H42=40,
IF(M33="G","Special Design Needed","48"),""))))</f>
        <v>#N/A</v>
      </c>
      <c r="Q33" s="118" t="e">
        <f>IF($L33="A",
IF($N33 = "A",
VLOOKUP($O33, 'Untethered Reference Chart'!$D$4:$F$38, 3, FALSE), VLOOKUP($O33, 'Untethered Reference Chart'!$P$4:$R$38, 3, FALSE)),
IF($L33 = "B",
IF($N33 = "A",
VLOOKUP($O33, 'Untethered Reference Chart'!$J$4:$L$38, 3, FALSE), VLOOKUP($O33, 'Untethered Reference Chart'!$V$4:$X$38, 3, FALSE)),
IF($L33 = "C",
IF($N33 = "A",
VLOOKUP($O33, 'Untethered Reference Chart'!$M$4:$O$38, 3, FALSE), VLOOKUP($O33, 'Untethered Reference Chart'!$Y$4:$AA$38, 3, FALSE)), "")))</f>
        <v>#N/A</v>
      </c>
      <c r="R33" s="118" t="e">
        <f>IF($L33="A",
IF($N33 = "A",
VLOOKUP($O33, 'Tethered Reference Chart'!$D$4:$F$38, 3, FALSE), VLOOKUP($O33, 'Tethered Reference Chart'!$P$4:$R$38, 3, FALSE)),
IF($L33 = "B",
IF($N33 = "A",
VLOOKUP($O33, 'Tethered Reference Chart'!$J$4:$L$38, 3, FALSE), VLOOKUP($O33, 'Tethered Reference Chart'!$V$4:$X$38, 3, FALSE)),
IF($L33 = "C",
IF($N33 = "A",
VLOOKUP($O33, 'Tethered Reference Chart'!$M$4:$O$38, 3, FALSE), VLOOKUP($O33, 'Tethered Reference Chart'!$Y$4:$AA$38, 3, FALSE)), "")))</f>
        <v>#N/A</v>
      </c>
      <c r="S33" s="118" t="b">
        <f>IF('Design Tool'!$H42=30,IF($N33="A",VLOOKUP($O33,'Untethered Reference Chart'!$G$4:$I$38,3,FALSE),VLOOKUP($O33,'Untethered Reference Chart'!$S$4:$U$38,3,FALSE)))</f>
        <v>0</v>
      </c>
      <c r="T33" s="119" t="b">
        <f>IF('Design Tool'!$H42=30,IF($N33="A",VLOOKUP($O33,'Tethered Reference Chart'!$G$4:$I$38,3,FALSE),VLOOKUP($O33,'Tethered Reference Chart'!$S$4:$U$38,3,FALSE)))</f>
        <v>0</v>
      </c>
    </row>
    <row r="34" spans="11:20" x14ac:dyDescent="0.25">
      <c r="K34" s="117" t="e">
        <f>VLOOKUP('Design Tool'!G43, $B$12:$C$17, 2, TRUE)</f>
        <v>#N/A</v>
      </c>
      <c r="L34" s="118" t="e">
        <f>VLOOKUP('Design Tool'!H43,$D$12:$E$14, 2, FALSE)</f>
        <v>#N/A</v>
      </c>
      <c r="M34" s="118" t="e">
        <f>VLOOKUP('Design Tool'!L43, $F$12:$G$18, 2, FALSE)</f>
        <v>#N/A</v>
      </c>
      <c r="N34" s="118" t="e">
        <f>VLOOKUP('Design Tool'!J43, $H$12:$I$13, 2, FALSE)</f>
        <v>#N/A</v>
      </c>
      <c r="O34" s="118" t="e">
        <f t="shared" si="0"/>
        <v>#N/A</v>
      </c>
      <c r="P34" s="118" t="e">
        <f>IF(K34="F", "Special Design Needed",
IF('Design Tool'!H43=30,
IF(N34="B",
IF(M34="G","Special Design Needed","42"),"ERROR"),
IF('Design Tool'!H43=36,
IF(M34="G","Special Design Needed","48"),
IF('Design Tool'!H43=40,
IF(M34="G","Special Design Needed","48"),""))))</f>
        <v>#N/A</v>
      </c>
      <c r="Q34" s="118" t="e">
        <f>IF($L34="A",
IF($N34 = "A",
VLOOKUP($O34, 'Untethered Reference Chart'!$D$4:$F$38, 3, FALSE), VLOOKUP($O34, 'Untethered Reference Chart'!$P$4:$R$38, 3, FALSE)),
IF($L34 = "B",
IF($N34 = "A",
VLOOKUP($O34, 'Untethered Reference Chart'!$J$4:$L$38, 3, FALSE), VLOOKUP($O34, 'Untethered Reference Chart'!$V$4:$X$38, 3, FALSE)),
IF($L34 = "C",
IF($N34 = "A",
VLOOKUP($O34, 'Untethered Reference Chart'!$M$4:$O$38, 3, FALSE), VLOOKUP($O34, 'Untethered Reference Chart'!$Y$4:$AA$38, 3, FALSE)), "")))</f>
        <v>#N/A</v>
      </c>
      <c r="R34" s="118" t="e">
        <f>IF($L34="A",
IF($N34 = "A",
VLOOKUP($O34, 'Tethered Reference Chart'!$D$4:$F$38, 3, FALSE), VLOOKUP($O34, 'Tethered Reference Chart'!$P$4:$R$38, 3, FALSE)),
IF($L34 = "B",
IF($N34 = "A",
VLOOKUP($O34, 'Tethered Reference Chart'!$J$4:$L$38, 3, FALSE), VLOOKUP($O34, 'Tethered Reference Chart'!$V$4:$X$38, 3, FALSE)),
IF($L34 = "C",
IF($N34 = "A",
VLOOKUP($O34, 'Tethered Reference Chart'!$M$4:$O$38, 3, FALSE), VLOOKUP($O34, 'Tethered Reference Chart'!$Y$4:$AA$38, 3, FALSE)), "")))</f>
        <v>#N/A</v>
      </c>
      <c r="S34" s="118" t="b">
        <f>IF('Design Tool'!$H43=30,IF($N34="A",VLOOKUP($O34,'Untethered Reference Chart'!$G$4:$I$38,3,FALSE),VLOOKUP($O34,'Untethered Reference Chart'!$S$4:$U$38,3,FALSE)))</f>
        <v>0</v>
      </c>
      <c r="T34" s="119" t="b">
        <f>IF('Design Tool'!$H43=30,IF($N34="A",VLOOKUP($O34,'Tethered Reference Chart'!$G$4:$I$38,3,FALSE),VLOOKUP($O34,'Tethered Reference Chart'!$S$4:$U$38,3,FALSE)))</f>
        <v>0</v>
      </c>
    </row>
    <row r="35" spans="11:20" x14ac:dyDescent="0.25">
      <c r="K35" s="117" t="e">
        <f>VLOOKUP('Design Tool'!G44, $B$12:$C$17, 2, TRUE)</f>
        <v>#N/A</v>
      </c>
      <c r="L35" s="118" t="e">
        <f>VLOOKUP('Design Tool'!H44,$D$12:$E$14, 2, FALSE)</f>
        <v>#N/A</v>
      </c>
      <c r="M35" s="118" t="e">
        <f>VLOOKUP('Design Tool'!L44, $F$12:$G$18, 2, FALSE)</f>
        <v>#N/A</v>
      </c>
      <c r="N35" s="118" t="e">
        <f>VLOOKUP('Design Tool'!J44, $H$12:$I$13, 2, FALSE)</f>
        <v>#N/A</v>
      </c>
      <c r="O35" s="118" t="e">
        <f t="shared" si="0"/>
        <v>#N/A</v>
      </c>
      <c r="P35" s="118" t="e">
        <f>IF(K35="F", "Special Design Needed",
IF('Design Tool'!H44=30,
IF(N35="B",
IF(M35="G","Special Design Needed","42"),"ERROR"),
IF('Design Tool'!H44=36,
IF(M35="G","Special Design Needed","48"),
IF('Design Tool'!H44=40,
IF(M35="G","Special Design Needed","48"),""))))</f>
        <v>#N/A</v>
      </c>
      <c r="Q35" s="118" t="e">
        <f>IF($L35="A",
IF($N35 = "A",
VLOOKUP($O35, 'Untethered Reference Chart'!$D$4:$F$38, 3, FALSE), VLOOKUP($O35, 'Untethered Reference Chart'!$P$4:$R$38, 3, FALSE)),
IF($L35 = "B",
IF($N35 = "A",
VLOOKUP($O35, 'Untethered Reference Chart'!$J$4:$L$38, 3, FALSE), VLOOKUP($O35, 'Untethered Reference Chart'!$V$4:$X$38, 3, FALSE)),
IF($L35 = "C",
IF($N35 = "A",
VLOOKUP($O35, 'Untethered Reference Chart'!$M$4:$O$38, 3, FALSE), VLOOKUP($O35, 'Untethered Reference Chart'!$Y$4:$AA$38, 3, FALSE)), "")))</f>
        <v>#N/A</v>
      </c>
      <c r="R35" s="118" t="e">
        <f>IF($L35="A",
IF($N35 = "A",
VLOOKUP($O35, 'Tethered Reference Chart'!$D$4:$F$38, 3, FALSE), VLOOKUP($O35, 'Tethered Reference Chart'!$P$4:$R$38, 3, FALSE)),
IF($L35 = "B",
IF($N35 = "A",
VLOOKUP($O35, 'Tethered Reference Chart'!$J$4:$L$38, 3, FALSE), VLOOKUP($O35, 'Tethered Reference Chart'!$V$4:$X$38, 3, FALSE)),
IF($L35 = "C",
IF($N35 = "A",
VLOOKUP($O35, 'Tethered Reference Chart'!$M$4:$O$38, 3, FALSE), VLOOKUP($O35, 'Tethered Reference Chart'!$Y$4:$AA$38, 3, FALSE)), "")))</f>
        <v>#N/A</v>
      </c>
      <c r="S35" s="118" t="b">
        <f>IF('Design Tool'!$H44=30,IF($N35="A",VLOOKUP($O35,'Untethered Reference Chart'!$G$4:$I$38,3,FALSE),VLOOKUP($O35,'Untethered Reference Chart'!$S$4:$U$38,3,FALSE)))</f>
        <v>0</v>
      </c>
      <c r="T35" s="119" t="b">
        <f>IF('Design Tool'!$H44=30,IF($N35="A",VLOOKUP($O35,'Tethered Reference Chart'!$G$4:$I$38,3,FALSE),VLOOKUP($O35,'Tethered Reference Chart'!$S$4:$U$38,3,FALSE)))</f>
        <v>0</v>
      </c>
    </row>
    <row r="36" spans="11:20" x14ac:dyDescent="0.25">
      <c r="K36" s="117" t="e">
        <f>VLOOKUP('Design Tool'!G45, $B$12:$C$17, 2, TRUE)</f>
        <v>#N/A</v>
      </c>
      <c r="L36" s="118" t="e">
        <f>VLOOKUP('Design Tool'!H45,$D$12:$E$14, 2, FALSE)</f>
        <v>#N/A</v>
      </c>
      <c r="M36" s="118" t="e">
        <f>VLOOKUP('Design Tool'!L45, $F$12:$G$18, 2, FALSE)</f>
        <v>#N/A</v>
      </c>
      <c r="N36" s="118" t="e">
        <f>VLOOKUP('Design Tool'!J45, $H$12:$I$13, 2, FALSE)</f>
        <v>#N/A</v>
      </c>
      <c r="O36" s="118" t="e">
        <f t="shared" si="0"/>
        <v>#N/A</v>
      </c>
      <c r="P36" s="118" t="e">
        <f>IF(K36="F", "Special Design Needed",
IF('Design Tool'!H45=30,
IF(N36="B",
IF(M36="G","Special Design Needed","42"),"ERROR"),
IF('Design Tool'!H45=36,
IF(M36="G","Special Design Needed","48"),
IF('Design Tool'!H45=40,
IF(M36="G","Special Design Needed","48"),""))))</f>
        <v>#N/A</v>
      </c>
      <c r="Q36" s="118" t="e">
        <f>IF($L36="A",
IF($N36 = "A",
VLOOKUP($O36, 'Untethered Reference Chart'!$D$4:$F$38, 3, FALSE), VLOOKUP($O36, 'Untethered Reference Chart'!$P$4:$R$38, 3, FALSE)),
IF($L36 = "B",
IF($N36 = "A",
VLOOKUP($O36, 'Untethered Reference Chart'!$J$4:$L$38, 3, FALSE), VLOOKUP($O36, 'Untethered Reference Chart'!$V$4:$X$38, 3, FALSE)),
IF($L36 = "C",
IF($N36 = "A",
VLOOKUP($O36, 'Untethered Reference Chart'!$M$4:$O$38, 3, FALSE), VLOOKUP($O36, 'Untethered Reference Chart'!$Y$4:$AA$38, 3, FALSE)), "")))</f>
        <v>#N/A</v>
      </c>
      <c r="R36" s="118" t="e">
        <f>IF($L36="A",
IF($N36 = "A",
VLOOKUP($O36, 'Tethered Reference Chart'!$D$4:$F$38, 3, FALSE), VLOOKUP($O36, 'Tethered Reference Chart'!$P$4:$R$38, 3, FALSE)),
IF($L36 = "B",
IF($N36 = "A",
VLOOKUP($O36, 'Tethered Reference Chart'!$J$4:$L$38, 3, FALSE), VLOOKUP($O36, 'Tethered Reference Chart'!$V$4:$X$38, 3, FALSE)),
IF($L36 = "C",
IF($N36 = "A",
VLOOKUP($O36, 'Tethered Reference Chart'!$M$4:$O$38, 3, FALSE), VLOOKUP($O36, 'Tethered Reference Chart'!$Y$4:$AA$38, 3, FALSE)), "")))</f>
        <v>#N/A</v>
      </c>
      <c r="S36" s="118" t="b">
        <f>IF('Design Tool'!$H45=30,IF($N36="A",VLOOKUP($O36,'Untethered Reference Chart'!$G$4:$I$38,3,FALSE),VLOOKUP($O36,'Untethered Reference Chart'!$S$4:$U$38,3,FALSE)))</f>
        <v>0</v>
      </c>
      <c r="T36" s="119" t="b">
        <f>IF('Design Tool'!$H45=30,IF($N36="A",VLOOKUP($O36,'Tethered Reference Chart'!$G$4:$I$38,3,FALSE),VLOOKUP($O36,'Tethered Reference Chart'!$S$4:$U$38,3,FALSE)))</f>
        <v>0</v>
      </c>
    </row>
    <row r="37" spans="11:20" x14ac:dyDescent="0.25">
      <c r="K37" s="117" t="e">
        <f>VLOOKUP('Design Tool'!G46, $B$12:$C$17, 2, TRUE)</f>
        <v>#N/A</v>
      </c>
      <c r="L37" s="118" t="e">
        <f>VLOOKUP('Design Tool'!H46,$D$12:$E$14, 2, FALSE)</f>
        <v>#N/A</v>
      </c>
      <c r="M37" s="118" t="e">
        <f>VLOOKUP('Design Tool'!L46, $F$12:$G$18, 2, FALSE)</f>
        <v>#N/A</v>
      </c>
      <c r="N37" s="118" t="e">
        <f>VLOOKUP('Design Tool'!J46, $H$12:$I$13, 2, FALSE)</f>
        <v>#N/A</v>
      </c>
      <c r="O37" s="118" t="e">
        <f t="shared" si="0"/>
        <v>#N/A</v>
      </c>
      <c r="P37" s="118" t="e">
        <f>IF(K37="F", "Special Design Needed",
IF('Design Tool'!H46=30,
IF(N37="B",
IF(M37="G","Special Design Needed","42"),"ERROR"),
IF('Design Tool'!H46=36,
IF(M37="G","Special Design Needed","48"),
IF('Design Tool'!H46=40,
IF(M37="G","Special Design Needed","48"),""))))</f>
        <v>#N/A</v>
      </c>
      <c r="Q37" s="118" t="e">
        <f>IF($L37="A",
IF($N37 = "A",
VLOOKUP($O37, 'Untethered Reference Chart'!$D$4:$F$38, 3, FALSE), VLOOKUP($O37, 'Untethered Reference Chart'!$P$4:$R$38, 3, FALSE)),
IF($L37 = "B",
IF($N37 = "A",
VLOOKUP($O37, 'Untethered Reference Chart'!$J$4:$L$38, 3, FALSE), VLOOKUP($O37, 'Untethered Reference Chart'!$V$4:$X$38, 3, FALSE)),
IF($L37 = "C",
IF($N37 = "A",
VLOOKUP($O37, 'Untethered Reference Chart'!$M$4:$O$38, 3, FALSE), VLOOKUP($O37, 'Untethered Reference Chart'!$Y$4:$AA$38, 3, FALSE)), "")))</f>
        <v>#N/A</v>
      </c>
      <c r="R37" s="118" t="e">
        <f>IF($L37="A",
IF($N37 = "A",
VLOOKUP($O37, 'Tethered Reference Chart'!$D$4:$F$38, 3, FALSE), VLOOKUP($O37, 'Tethered Reference Chart'!$P$4:$R$38, 3, FALSE)),
IF($L37 = "B",
IF($N37 = "A",
VLOOKUP($O37, 'Tethered Reference Chart'!$J$4:$L$38, 3, FALSE), VLOOKUP($O37, 'Tethered Reference Chart'!$V$4:$X$38, 3, FALSE)),
IF($L37 = "C",
IF($N37 = "A",
VLOOKUP($O37, 'Tethered Reference Chart'!$M$4:$O$38, 3, FALSE), VLOOKUP($O37, 'Tethered Reference Chart'!$Y$4:$AA$38, 3, FALSE)), "")))</f>
        <v>#N/A</v>
      </c>
      <c r="S37" s="118" t="b">
        <f>IF('Design Tool'!$H46=30,IF($N37="A",VLOOKUP($O37,'Untethered Reference Chart'!$G$4:$I$38,3,FALSE),VLOOKUP($O37,'Untethered Reference Chart'!$S$4:$U$38,3,FALSE)))</f>
        <v>0</v>
      </c>
      <c r="T37" s="119" t="b">
        <f>IF('Design Tool'!$H46=30,IF($N37="A",VLOOKUP($O37,'Tethered Reference Chart'!$G$4:$I$38,3,FALSE),VLOOKUP($O37,'Tethered Reference Chart'!$S$4:$U$38,3,FALSE)))</f>
        <v>0</v>
      </c>
    </row>
    <row r="38" spans="11:20" x14ac:dyDescent="0.25">
      <c r="K38" s="117" t="e">
        <f>VLOOKUP('Design Tool'!G47, $B$12:$C$17, 2, TRUE)</f>
        <v>#N/A</v>
      </c>
      <c r="L38" s="118" t="e">
        <f>VLOOKUP('Design Tool'!H47,$D$12:$E$14, 2, FALSE)</f>
        <v>#N/A</v>
      </c>
      <c r="M38" s="118" t="e">
        <f>VLOOKUP('Design Tool'!L47, $F$12:$G$18, 2, FALSE)</f>
        <v>#N/A</v>
      </c>
      <c r="N38" s="118" t="e">
        <f>VLOOKUP('Design Tool'!J47, $H$12:$I$13, 2, FALSE)</f>
        <v>#N/A</v>
      </c>
      <c r="O38" s="118" t="e">
        <f t="shared" si="0"/>
        <v>#N/A</v>
      </c>
      <c r="P38" s="118" t="e">
        <f>IF(K38="F", "Special Design Needed",
IF('Design Tool'!H47=30,
IF(N38="B",
IF(M38="G","Special Design Needed","42"),"ERROR"),
IF('Design Tool'!H47=36,
IF(M38="G","Special Design Needed","48"),
IF('Design Tool'!H47=40,
IF(M38="G","Special Design Needed","48"),""))))</f>
        <v>#N/A</v>
      </c>
      <c r="Q38" s="118" t="e">
        <f>IF($L38="A",
IF($N38 = "A",
VLOOKUP($O38, 'Untethered Reference Chart'!$D$4:$F$38, 3, FALSE), VLOOKUP($O38, 'Untethered Reference Chart'!$P$4:$R$38, 3, FALSE)),
IF($L38 = "B",
IF($N38 = "A",
VLOOKUP($O38, 'Untethered Reference Chart'!$J$4:$L$38, 3, FALSE), VLOOKUP($O38, 'Untethered Reference Chart'!$V$4:$X$38, 3, FALSE)),
IF($L38 = "C",
IF($N38 = "A",
VLOOKUP($O38, 'Untethered Reference Chart'!$M$4:$O$38, 3, FALSE), VLOOKUP($O38, 'Untethered Reference Chart'!$Y$4:$AA$38, 3, FALSE)), "")))</f>
        <v>#N/A</v>
      </c>
      <c r="R38" s="118" t="e">
        <f>IF($L38="A",
IF($N38 = "A",
VLOOKUP($O38, 'Tethered Reference Chart'!$D$4:$F$38, 3, FALSE), VLOOKUP($O38, 'Tethered Reference Chart'!$P$4:$R$38, 3, FALSE)),
IF($L38 = "B",
IF($N38 = "A",
VLOOKUP($O38, 'Tethered Reference Chart'!$J$4:$L$38, 3, FALSE), VLOOKUP($O38, 'Tethered Reference Chart'!$V$4:$X$38, 3, FALSE)),
IF($L38 = "C",
IF($N38 = "A",
VLOOKUP($O38, 'Tethered Reference Chart'!$M$4:$O$38, 3, FALSE), VLOOKUP($O38, 'Tethered Reference Chart'!$Y$4:$AA$38, 3, FALSE)), "")))</f>
        <v>#N/A</v>
      </c>
      <c r="S38" s="118" t="b">
        <f>IF('Design Tool'!$H47=30,IF($N38="A",VLOOKUP($O38,'Untethered Reference Chart'!$G$4:$I$38,3,FALSE),VLOOKUP($O38,'Untethered Reference Chart'!$S$4:$U$38,3,FALSE)))</f>
        <v>0</v>
      </c>
      <c r="T38" s="119" t="b">
        <f>IF('Design Tool'!$H47=30,IF($N38="A",VLOOKUP($O38,'Tethered Reference Chart'!$G$4:$I$38,3,FALSE),VLOOKUP($O38,'Tethered Reference Chart'!$S$4:$U$38,3,FALSE)))</f>
        <v>0</v>
      </c>
    </row>
    <row r="39" spans="11:20" x14ac:dyDescent="0.25">
      <c r="K39" s="117" t="e">
        <f>VLOOKUP('Design Tool'!G48, $B$12:$C$17, 2, TRUE)</f>
        <v>#N/A</v>
      </c>
      <c r="L39" s="118" t="e">
        <f>VLOOKUP('Design Tool'!H48,$D$12:$E$14, 2, FALSE)</f>
        <v>#N/A</v>
      </c>
      <c r="M39" s="118" t="e">
        <f>VLOOKUP('Design Tool'!L48, $F$12:$G$18, 2, FALSE)</f>
        <v>#N/A</v>
      </c>
      <c r="N39" s="118" t="e">
        <f>VLOOKUP('Design Tool'!J48, $H$12:$I$13, 2, FALSE)</f>
        <v>#N/A</v>
      </c>
      <c r="O39" s="118" t="e">
        <f t="shared" si="0"/>
        <v>#N/A</v>
      </c>
      <c r="P39" s="118" t="e">
        <f>IF(K39="F", "Special Design Needed",
IF('Design Tool'!H48=30,
IF(N39="B",
IF(M39="G","Special Design Needed","42"),"ERROR"),
IF('Design Tool'!H48=36,
IF(M39="G","Special Design Needed","48"),
IF('Design Tool'!H48=40,
IF(M39="G","Special Design Needed","48"),""))))</f>
        <v>#N/A</v>
      </c>
      <c r="Q39" s="118" t="e">
        <f>IF($L39="A",
IF($N39 = "A",
VLOOKUP($O39, 'Untethered Reference Chart'!$D$4:$F$38, 3, FALSE), VLOOKUP($O39, 'Untethered Reference Chart'!$P$4:$R$38, 3, FALSE)),
IF($L39 = "B",
IF($N39 = "A",
VLOOKUP($O39, 'Untethered Reference Chart'!$J$4:$L$38, 3, FALSE), VLOOKUP($O39, 'Untethered Reference Chart'!$V$4:$X$38, 3, FALSE)),
IF($L39 = "C",
IF($N39 = "A",
VLOOKUP($O39, 'Untethered Reference Chart'!$M$4:$O$38, 3, FALSE), VLOOKUP($O39, 'Untethered Reference Chart'!$Y$4:$AA$38, 3, FALSE)), "")))</f>
        <v>#N/A</v>
      </c>
      <c r="R39" s="118" t="e">
        <f>IF($L39="A",
IF($N39 = "A",
VLOOKUP($O39, 'Tethered Reference Chart'!$D$4:$F$38, 3, FALSE), VLOOKUP($O39, 'Tethered Reference Chart'!$P$4:$R$38, 3, FALSE)),
IF($L39 = "B",
IF($N39 = "A",
VLOOKUP($O39, 'Tethered Reference Chart'!$J$4:$L$38, 3, FALSE), VLOOKUP($O39, 'Tethered Reference Chart'!$V$4:$X$38, 3, FALSE)),
IF($L39 = "C",
IF($N39 = "A",
VLOOKUP($O39, 'Tethered Reference Chart'!$M$4:$O$38, 3, FALSE), VLOOKUP($O39, 'Tethered Reference Chart'!$Y$4:$AA$38, 3, FALSE)), "")))</f>
        <v>#N/A</v>
      </c>
      <c r="S39" s="118" t="b">
        <f>IF('Design Tool'!$H48=30,IF($N39="A",VLOOKUP($O39,'Untethered Reference Chart'!$G$4:$I$38,3,FALSE),VLOOKUP($O39,'Untethered Reference Chart'!$S$4:$U$38,3,FALSE)))</f>
        <v>0</v>
      </c>
      <c r="T39" s="119" t="b">
        <f>IF('Design Tool'!$H48=30,IF($N39="A",VLOOKUP($O39,'Tethered Reference Chart'!$G$4:$I$38,3,FALSE),VLOOKUP($O39,'Tethered Reference Chart'!$S$4:$U$38,3,FALSE)))</f>
        <v>0</v>
      </c>
    </row>
    <row r="40" spans="11:20" x14ac:dyDescent="0.25">
      <c r="K40" s="117" t="e">
        <f>VLOOKUP('Design Tool'!G49, $B$12:$C$17, 2, TRUE)</f>
        <v>#N/A</v>
      </c>
      <c r="L40" s="118" t="e">
        <f>VLOOKUP('Design Tool'!H49,$D$12:$E$14, 2, FALSE)</f>
        <v>#N/A</v>
      </c>
      <c r="M40" s="118" t="e">
        <f>VLOOKUP('Design Tool'!L49, $F$12:$G$18, 2, FALSE)</f>
        <v>#N/A</v>
      </c>
      <c r="N40" s="118" t="e">
        <f>VLOOKUP('Design Tool'!J49, $H$12:$I$13, 2, FALSE)</f>
        <v>#N/A</v>
      </c>
      <c r="O40" s="118" t="e">
        <f t="shared" si="0"/>
        <v>#N/A</v>
      </c>
      <c r="P40" s="118" t="e">
        <f>IF(K40="F", "Special Design Needed",
IF('Design Tool'!H49=30,
IF(N40="B",
IF(M40="G","Special Design Needed","42"),"ERROR"),
IF('Design Tool'!H49=36,
IF(M40="G","Special Design Needed","48"),
IF('Design Tool'!H49=40,
IF(M40="G","Special Design Needed","48"),""))))</f>
        <v>#N/A</v>
      </c>
      <c r="Q40" s="118" t="e">
        <f>IF($L40="A",
IF($N40 = "A",
VLOOKUP($O40, 'Untethered Reference Chart'!$D$4:$F$38, 3, FALSE), VLOOKUP($O40, 'Untethered Reference Chart'!$P$4:$R$38, 3, FALSE)),
IF($L40 = "B",
IF($N40 = "A",
VLOOKUP($O40, 'Untethered Reference Chart'!$J$4:$L$38, 3, FALSE), VLOOKUP($O40, 'Untethered Reference Chart'!$V$4:$X$38, 3, FALSE)),
IF($L40 = "C",
IF($N40 = "A",
VLOOKUP($O40, 'Untethered Reference Chart'!$M$4:$O$38, 3, FALSE), VLOOKUP($O40, 'Untethered Reference Chart'!$Y$4:$AA$38, 3, FALSE)), "")))</f>
        <v>#N/A</v>
      </c>
      <c r="R40" s="118" t="e">
        <f>IF($L40="A",
IF($N40 = "A",
VLOOKUP($O40, 'Tethered Reference Chart'!$D$4:$F$38, 3, FALSE), VLOOKUP($O40, 'Tethered Reference Chart'!$P$4:$R$38, 3, FALSE)),
IF($L40 = "B",
IF($N40 = "A",
VLOOKUP($O40, 'Tethered Reference Chart'!$J$4:$L$38, 3, FALSE), VLOOKUP($O40, 'Tethered Reference Chart'!$V$4:$X$38, 3, FALSE)),
IF($L40 = "C",
IF($N40 = "A",
VLOOKUP($O40, 'Tethered Reference Chart'!$M$4:$O$38, 3, FALSE), VLOOKUP($O40, 'Tethered Reference Chart'!$Y$4:$AA$38, 3, FALSE)), "")))</f>
        <v>#N/A</v>
      </c>
      <c r="S40" s="118" t="b">
        <f>IF('Design Tool'!$H49=30,IF($N40="A",VLOOKUP($O40,'Untethered Reference Chart'!$G$4:$I$38,3,FALSE),VLOOKUP($O40,'Untethered Reference Chart'!$S$4:$U$38,3,FALSE)))</f>
        <v>0</v>
      </c>
      <c r="T40" s="119" t="b">
        <f>IF('Design Tool'!$H49=30,IF($N40="A",VLOOKUP($O40,'Tethered Reference Chart'!$G$4:$I$38,3,FALSE),VLOOKUP($O40,'Tethered Reference Chart'!$S$4:$U$38,3,FALSE)))</f>
        <v>0</v>
      </c>
    </row>
    <row r="41" spans="11:20" x14ac:dyDescent="0.25">
      <c r="K41" s="117" t="e">
        <f>VLOOKUP('Design Tool'!G50, $B$12:$C$17, 2, TRUE)</f>
        <v>#N/A</v>
      </c>
      <c r="L41" s="118" t="e">
        <f>VLOOKUP('Design Tool'!H50,$D$12:$E$14, 2, FALSE)</f>
        <v>#N/A</v>
      </c>
      <c r="M41" s="118" t="e">
        <f>VLOOKUP('Design Tool'!L50, $F$12:$G$18, 2, FALSE)</f>
        <v>#N/A</v>
      </c>
      <c r="N41" s="118" t="e">
        <f>VLOOKUP('Design Tool'!J50, $H$12:$I$13, 2, FALSE)</f>
        <v>#N/A</v>
      </c>
      <c r="O41" s="118" t="e">
        <f t="shared" si="0"/>
        <v>#N/A</v>
      </c>
      <c r="P41" s="118" t="e">
        <f>IF(K41="F", "Special Design Needed",
IF('Design Tool'!H50=30,
IF(N41="B",
IF(M41="G","Special Design Needed","42"),"ERROR"),
IF('Design Tool'!H50=36,
IF(M41="G","Special Design Needed","48"),
IF('Design Tool'!H50=40,
IF(M41="G","Special Design Needed","48"),""))))</f>
        <v>#N/A</v>
      </c>
      <c r="Q41" s="118" t="e">
        <f>IF($L41="A",
IF($N41 = "A",
VLOOKUP($O41, 'Untethered Reference Chart'!$D$4:$F$38, 3, FALSE), VLOOKUP($O41, 'Untethered Reference Chart'!$P$4:$R$38, 3, FALSE)),
IF($L41 = "B",
IF($N41 = "A",
VLOOKUP($O41, 'Untethered Reference Chart'!$J$4:$L$38, 3, FALSE), VLOOKUP($O41, 'Untethered Reference Chart'!$V$4:$X$38, 3, FALSE)),
IF($L41 = "C",
IF($N41 = "A",
VLOOKUP($O41, 'Untethered Reference Chart'!$M$4:$O$38, 3, FALSE), VLOOKUP($O41, 'Untethered Reference Chart'!$Y$4:$AA$38, 3, FALSE)), "")))</f>
        <v>#N/A</v>
      </c>
      <c r="R41" s="118" t="e">
        <f>IF($L41="A",
IF($N41 = "A",
VLOOKUP($O41, 'Tethered Reference Chart'!$D$4:$F$38, 3, FALSE), VLOOKUP($O41, 'Tethered Reference Chart'!$P$4:$R$38, 3, FALSE)),
IF($L41 = "B",
IF($N41 = "A",
VLOOKUP($O41, 'Tethered Reference Chart'!$J$4:$L$38, 3, FALSE), VLOOKUP($O41, 'Tethered Reference Chart'!$V$4:$X$38, 3, FALSE)),
IF($L41 = "C",
IF($N41 = "A",
VLOOKUP($O41, 'Tethered Reference Chart'!$M$4:$O$38, 3, FALSE), VLOOKUP($O41, 'Tethered Reference Chart'!$Y$4:$AA$38, 3, FALSE)), "")))</f>
        <v>#N/A</v>
      </c>
      <c r="S41" s="118" t="b">
        <f>IF('Design Tool'!$H50=30,IF($N41="A",VLOOKUP($O41,'Untethered Reference Chart'!$G$4:$I$38,3,FALSE),VLOOKUP($O41,'Untethered Reference Chart'!$S$4:$U$38,3,FALSE)))</f>
        <v>0</v>
      </c>
      <c r="T41" s="119" t="b">
        <f>IF('Design Tool'!$H50=30,IF($N41="A",VLOOKUP($O41,'Tethered Reference Chart'!$G$4:$I$38,3,FALSE),VLOOKUP($O41,'Tethered Reference Chart'!$S$4:$U$38,3,FALSE)))</f>
        <v>0</v>
      </c>
    </row>
    <row r="42" spans="11:20" x14ac:dyDescent="0.25">
      <c r="K42" s="117" t="e">
        <f>VLOOKUP('Design Tool'!G51, $B$12:$C$17, 2, TRUE)</f>
        <v>#N/A</v>
      </c>
      <c r="L42" s="118" t="e">
        <f>VLOOKUP('Design Tool'!H51,$D$12:$E$14, 2, FALSE)</f>
        <v>#N/A</v>
      </c>
      <c r="M42" s="118" t="e">
        <f>VLOOKUP('Design Tool'!L51, $F$12:$G$18, 2, FALSE)</f>
        <v>#N/A</v>
      </c>
      <c r="N42" s="118" t="e">
        <f>VLOOKUP('Design Tool'!J51, $H$12:$I$13, 2, FALSE)</f>
        <v>#N/A</v>
      </c>
      <c r="O42" s="118" t="e">
        <f t="shared" si="0"/>
        <v>#N/A</v>
      </c>
      <c r="P42" s="118" t="e">
        <f>IF(K42="F", "Special Design Needed",
IF('Design Tool'!H51=30,
IF(N42="B",
IF(M42="G","Special Design Needed","42"),"ERROR"),
IF('Design Tool'!H51=36,
IF(M42="G","Special Design Needed","48"),
IF('Design Tool'!H51=40,
IF(M42="G","Special Design Needed","48"),""))))</f>
        <v>#N/A</v>
      </c>
      <c r="Q42" s="118" t="e">
        <f>IF($L42="A",
IF($N42 = "A",
VLOOKUP($O42, 'Untethered Reference Chart'!$D$4:$F$38, 3, FALSE), VLOOKUP($O42, 'Untethered Reference Chart'!$P$4:$R$38, 3, FALSE)),
IF($L42 = "B",
IF($N42 = "A",
VLOOKUP($O42, 'Untethered Reference Chart'!$J$4:$L$38, 3, FALSE), VLOOKUP($O42, 'Untethered Reference Chart'!$V$4:$X$38, 3, FALSE)),
IF($L42 = "C",
IF($N42 = "A",
VLOOKUP($O42, 'Untethered Reference Chart'!$M$4:$O$38, 3, FALSE), VLOOKUP($O42, 'Untethered Reference Chart'!$Y$4:$AA$38, 3, FALSE)), "")))</f>
        <v>#N/A</v>
      </c>
      <c r="R42" s="118" t="e">
        <f>IF($L42="A",
IF($N42 = "A",
VLOOKUP($O42, 'Tethered Reference Chart'!$D$4:$F$38, 3, FALSE), VLOOKUP($O42, 'Tethered Reference Chart'!$P$4:$R$38, 3, FALSE)),
IF($L42 = "B",
IF($N42 = "A",
VLOOKUP($O42, 'Tethered Reference Chart'!$J$4:$L$38, 3, FALSE), VLOOKUP($O42, 'Tethered Reference Chart'!$V$4:$X$38, 3, FALSE)),
IF($L42 = "C",
IF($N42 = "A",
VLOOKUP($O42, 'Tethered Reference Chart'!$M$4:$O$38, 3, FALSE), VLOOKUP($O42, 'Tethered Reference Chart'!$Y$4:$AA$38, 3, FALSE)), "")))</f>
        <v>#N/A</v>
      </c>
      <c r="S42" s="118" t="b">
        <f>IF('Design Tool'!$H51=30,IF($N42="A",VLOOKUP($O42,'Untethered Reference Chart'!$G$4:$I$38,3,FALSE),VLOOKUP($O42,'Untethered Reference Chart'!$S$4:$U$38,3,FALSE)))</f>
        <v>0</v>
      </c>
      <c r="T42" s="119" t="b">
        <f>IF('Design Tool'!$H51=30,IF($N42="A",VLOOKUP($O42,'Tethered Reference Chart'!$G$4:$I$38,3,FALSE),VLOOKUP($O42,'Tethered Reference Chart'!$S$4:$U$38,3,FALSE)))</f>
        <v>0</v>
      </c>
    </row>
    <row r="43" spans="11:20" x14ac:dyDescent="0.25">
      <c r="K43" s="117" t="e">
        <f>VLOOKUP('Design Tool'!G52, $B$12:$C$17, 2, TRUE)</f>
        <v>#N/A</v>
      </c>
      <c r="L43" s="118" t="e">
        <f>VLOOKUP('Design Tool'!H52,$D$12:$E$14, 2, FALSE)</f>
        <v>#N/A</v>
      </c>
      <c r="M43" s="118" t="e">
        <f>VLOOKUP('Design Tool'!L52, $F$12:$G$18, 2, FALSE)</f>
        <v>#N/A</v>
      </c>
      <c r="N43" s="118" t="e">
        <f>VLOOKUP('Design Tool'!J52, $H$12:$I$13, 2, FALSE)</f>
        <v>#N/A</v>
      </c>
      <c r="O43" s="118" t="e">
        <f t="shared" si="0"/>
        <v>#N/A</v>
      </c>
      <c r="P43" s="118" t="e">
        <f>IF(K43="F", "Special Design Needed",
IF('Design Tool'!H52=30,
IF(N43="B",
IF(M43="G","Special Design Needed","42"),"ERROR"),
IF('Design Tool'!H52=36,
IF(M43="G","Special Design Needed","48"),
IF('Design Tool'!H52=40,
IF(M43="G","Special Design Needed","48"),""))))</f>
        <v>#N/A</v>
      </c>
      <c r="Q43" s="118" t="e">
        <f>IF($L43="A",
IF($N43 = "A",
VLOOKUP($O43, 'Untethered Reference Chart'!$D$4:$F$38, 3, FALSE), VLOOKUP($O43, 'Untethered Reference Chart'!$P$4:$R$38, 3, FALSE)),
IF($L43 = "B",
IF($N43 = "A",
VLOOKUP($O43, 'Untethered Reference Chart'!$J$4:$L$38, 3, FALSE), VLOOKUP($O43, 'Untethered Reference Chart'!$V$4:$X$38, 3, FALSE)),
IF($L43 = "C",
IF($N43 = "A",
VLOOKUP($O43, 'Untethered Reference Chart'!$M$4:$O$38, 3, FALSE), VLOOKUP($O43, 'Untethered Reference Chart'!$Y$4:$AA$38, 3, FALSE)), "")))</f>
        <v>#N/A</v>
      </c>
      <c r="R43" s="118" t="e">
        <f>IF($L43="A",
IF($N43 = "A",
VLOOKUP($O43, 'Tethered Reference Chart'!$D$4:$F$38, 3, FALSE), VLOOKUP($O43, 'Tethered Reference Chart'!$P$4:$R$38, 3, FALSE)),
IF($L43 = "B",
IF($N43 = "A",
VLOOKUP($O43, 'Tethered Reference Chart'!$J$4:$L$38, 3, FALSE), VLOOKUP($O43, 'Tethered Reference Chart'!$V$4:$X$38, 3, FALSE)),
IF($L43 = "C",
IF($N43 = "A",
VLOOKUP($O43, 'Tethered Reference Chart'!$M$4:$O$38, 3, FALSE), VLOOKUP($O43, 'Tethered Reference Chart'!$Y$4:$AA$38, 3, FALSE)), "")))</f>
        <v>#N/A</v>
      </c>
      <c r="S43" s="118" t="b">
        <f>IF('Design Tool'!$H52=30,IF($N43="A",VLOOKUP($O43,'Untethered Reference Chart'!$G$4:$I$38,3,FALSE),VLOOKUP($O43,'Untethered Reference Chart'!$S$4:$U$38,3,FALSE)))</f>
        <v>0</v>
      </c>
      <c r="T43" s="119" t="b">
        <f>IF('Design Tool'!$H52=30,IF($N43="A",VLOOKUP($O43,'Tethered Reference Chart'!$G$4:$I$38,3,FALSE),VLOOKUP($O43,'Tethered Reference Chart'!$S$4:$U$38,3,FALSE)))</f>
        <v>0</v>
      </c>
    </row>
    <row r="44" spans="11:20" x14ac:dyDescent="0.25">
      <c r="K44" s="117" t="e">
        <f>VLOOKUP('Design Tool'!G53, $B$12:$C$17, 2, TRUE)</f>
        <v>#N/A</v>
      </c>
      <c r="L44" s="118" t="e">
        <f>VLOOKUP('Design Tool'!H53,$D$12:$E$14, 2, FALSE)</f>
        <v>#N/A</v>
      </c>
      <c r="M44" s="118" t="e">
        <f>VLOOKUP('Design Tool'!L53, $F$12:$G$18, 2, FALSE)</f>
        <v>#N/A</v>
      </c>
      <c r="N44" s="118" t="e">
        <f>VLOOKUP('Design Tool'!J53, $H$12:$I$13, 2, FALSE)</f>
        <v>#N/A</v>
      </c>
      <c r="O44" s="118" t="e">
        <f t="shared" si="0"/>
        <v>#N/A</v>
      </c>
      <c r="P44" s="118" t="e">
        <f>IF(K44="F", "Special Design Needed",
IF('Design Tool'!H53=30,
IF(N44="B",
IF(M44="G","Special Design Needed","42"),"ERROR"),
IF('Design Tool'!H53=36,
IF(M44="G","Special Design Needed","48"),
IF('Design Tool'!H53=40,
IF(M44="G","Special Design Needed","48"),""))))</f>
        <v>#N/A</v>
      </c>
      <c r="Q44" s="118" t="e">
        <f>IF($L44="A",
IF($N44 = "A",
VLOOKUP($O44, 'Untethered Reference Chart'!$D$4:$F$38, 3, FALSE), VLOOKUP($O44, 'Untethered Reference Chart'!$P$4:$R$38, 3, FALSE)),
IF($L44 = "B",
IF($N44 = "A",
VLOOKUP($O44, 'Untethered Reference Chart'!$J$4:$L$38, 3, FALSE), VLOOKUP($O44, 'Untethered Reference Chart'!$V$4:$X$38, 3, FALSE)),
IF($L44 = "C",
IF($N44 = "A",
VLOOKUP($O44, 'Untethered Reference Chart'!$M$4:$O$38, 3, FALSE), VLOOKUP($O44, 'Untethered Reference Chart'!$Y$4:$AA$38, 3, FALSE)), "")))</f>
        <v>#N/A</v>
      </c>
      <c r="R44" s="118" t="e">
        <f>IF($L44="A",
IF($N44 = "A",
VLOOKUP($O44, 'Tethered Reference Chart'!$D$4:$F$38, 3, FALSE), VLOOKUP($O44, 'Tethered Reference Chart'!$P$4:$R$38, 3, FALSE)),
IF($L44 = "B",
IF($N44 = "A",
VLOOKUP($O44, 'Tethered Reference Chart'!$J$4:$L$38, 3, FALSE), VLOOKUP($O44, 'Tethered Reference Chart'!$V$4:$X$38, 3, FALSE)),
IF($L44 = "C",
IF($N44 = "A",
VLOOKUP($O44, 'Tethered Reference Chart'!$M$4:$O$38, 3, FALSE), VLOOKUP($O44, 'Tethered Reference Chart'!$Y$4:$AA$38, 3, FALSE)), "")))</f>
        <v>#N/A</v>
      </c>
      <c r="S44" s="118" t="b">
        <f>IF('Design Tool'!$H53=30,IF($N44="A",VLOOKUP($O44,'Untethered Reference Chart'!$G$4:$I$38,3,FALSE),VLOOKUP($O44,'Untethered Reference Chart'!$S$4:$U$38,3,FALSE)))</f>
        <v>0</v>
      </c>
      <c r="T44" s="119" t="b">
        <f>IF('Design Tool'!$H53=30,IF($N44="A",VLOOKUP($O44,'Tethered Reference Chart'!$G$4:$I$38,3,FALSE),VLOOKUP($O44,'Tethered Reference Chart'!$S$4:$U$38,3,FALSE)))</f>
        <v>0</v>
      </c>
    </row>
    <row r="45" spans="11:20" x14ac:dyDescent="0.25">
      <c r="K45" s="117" t="e">
        <f>VLOOKUP('Design Tool'!G54, $B$12:$C$17, 2, TRUE)</f>
        <v>#N/A</v>
      </c>
      <c r="L45" s="118" t="e">
        <f>VLOOKUP('Design Tool'!H54,$D$12:$E$14, 2, FALSE)</f>
        <v>#N/A</v>
      </c>
      <c r="M45" s="118" t="e">
        <f>VLOOKUP('Design Tool'!L54, $F$12:$G$18, 2, FALSE)</f>
        <v>#N/A</v>
      </c>
      <c r="N45" s="118" t="e">
        <f>VLOOKUP('Design Tool'!J54, $H$12:$I$13, 2, FALSE)</f>
        <v>#N/A</v>
      </c>
      <c r="O45" s="118" t="e">
        <f t="shared" si="0"/>
        <v>#N/A</v>
      </c>
      <c r="P45" s="118" t="e">
        <f>IF(K45="F", "Special Design Needed",
IF('Design Tool'!H54=30,
IF(N45="B",
IF(M45="G","Special Design Needed","42"),"ERROR"),
IF('Design Tool'!H54=36,
IF(M45="G","Special Design Needed","48"),
IF('Design Tool'!H54=40,
IF(M45="G","Special Design Needed","48"),""))))</f>
        <v>#N/A</v>
      </c>
      <c r="Q45" s="118" t="e">
        <f>IF($L45="A",
IF($N45 = "A",
VLOOKUP($O45, 'Untethered Reference Chart'!$D$4:$F$38, 3, FALSE), VLOOKUP($O45, 'Untethered Reference Chart'!$P$4:$R$38, 3, FALSE)),
IF($L45 = "B",
IF($N45 = "A",
VLOOKUP($O45, 'Untethered Reference Chart'!$J$4:$L$38, 3, FALSE), VLOOKUP($O45, 'Untethered Reference Chart'!$V$4:$X$38, 3, FALSE)),
IF($L45 = "C",
IF($N45 = "A",
VLOOKUP($O45, 'Untethered Reference Chart'!$M$4:$O$38, 3, FALSE), VLOOKUP($O45, 'Untethered Reference Chart'!$Y$4:$AA$38, 3, FALSE)), "")))</f>
        <v>#N/A</v>
      </c>
      <c r="R45" s="118" t="e">
        <f>IF($L45="A",
IF($N45 = "A",
VLOOKUP($O45, 'Tethered Reference Chart'!$D$4:$F$38, 3, FALSE), VLOOKUP($O45, 'Tethered Reference Chart'!$P$4:$R$38, 3, FALSE)),
IF($L45 = "B",
IF($N45 = "A",
VLOOKUP($O45, 'Tethered Reference Chart'!$J$4:$L$38, 3, FALSE), VLOOKUP($O45, 'Tethered Reference Chart'!$V$4:$X$38, 3, FALSE)),
IF($L45 = "C",
IF($N45 = "A",
VLOOKUP($O45, 'Tethered Reference Chart'!$M$4:$O$38, 3, FALSE), VLOOKUP($O45, 'Tethered Reference Chart'!$Y$4:$AA$38, 3, FALSE)), "")))</f>
        <v>#N/A</v>
      </c>
      <c r="S45" s="118" t="b">
        <f>IF('Design Tool'!$H54=30,IF($N45="A",VLOOKUP($O45,'Untethered Reference Chart'!$G$4:$I$38,3,FALSE),VLOOKUP($O45,'Untethered Reference Chart'!$S$4:$U$38,3,FALSE)))</f>
        <v>0</v>
      </c>
      <c r="T45" s="119" t="b">
        <f>IF('Design Tool'!$H54=30,IF($N45="A",VLOOKUP($O45,'Tethered Reference Chart'!$G$4:$I$38,3,FALSE),VLOOKUP($O45,'Tethered Reference Chart'!$S$4:$U$38,3,FALSE)))</f>
        <v>0</v>
      </c>
    </row>
    <row r="46" spans="11:20" x14ac:dyDescent="0.25">
      <c r="K46" s="117" t="e">
        <f>VLOOKUP('Design Tool'!G55, $B$12:$C$17, 2, TRUE)</f>
        <v>#N/A</v>
      </c>
      <c r="L46" s="118" t="e">
        <f>VLOOKUP('Design Tool'!H55,$D$12:$E$14, 2, FALSE)</f>
        <v>#N/A</v>
      </c>
      <c r="M46" s="118" t="e">
        <f>VLOOKUP('Design Tool'!L55, $F$12:$G$18, 2, FALSE)</f>
        <v>#N/A</v>
      </c>
      <c r="N46" s="118" t="e">
        <f>VLOOKUP('Design Tool'!J55, $H$12:$I$13, 2, FALSE)</f>
        <v>#N/A</v>
      </c>
      <c r="O46" s="118" t="e">
        <f t="shared" si="0"/>
        <v>#N/A</v>
      </c>
      <c r="P46" s="118" t="e">
        <f>IF(K46="F", "Special Design Needed",
IF('Design Tool'!H55=30,
IF(N46="B",
IF(M46="G","Special Design Needed","42"),"ERROR"),
IF('Design Tool'!H55=36,
IF(M46="G","Special Design Needed","48"),
IF('Design Tool'!H55=40,
IF(M46="G","Special Design Needed","48"),""))))</f>
        <v>#N/A</v>
      </c>
      <c r="Q46" s="118" t="e">
        <f>IF($L46="A",
IF($N46 = "A",
VLOOKUP($O46, 'Untethered Reference Chart'!$D$4:$F$38, 3, FALSE), VLOOKUP($O46, 'Untethered Reference Chart'!$P$4:$R$38, 3, FALSE)),
IF($L46 = "B",
IF($N46 = "A",
VLOOKUP($O46, 'Untethered Reference Chart'!$J$4:$L$38, 3, FALSE), VLOOKUP($O46, 'Untethered Reference Chart'!$V$4:$X$38, 3, FALSE)),
IF($L46 = "C",
IF($N46 = "A",
VLOOKUP($O46, 'Untethered Reference Chart'!$M$4:$O$38, 3, FALSE), VLOOKUP($O46, 'Untethered Reference Chart'!$Y$4:$AA$38, 3, FALSE)), "")))</f>
        <v>#N/A</v>
      </c>
      <c r="R46" s="118" t="e">
        <f>IF($L46="A",
IF($N46 = "A",
VLOOKUP($O46, 'Tethered Reference Chart'!$D$4:$F$38, 3, FALSE), VLOOKUP($O46, 'Tethered Reference Chart'!$P$4:$R$38, 3, FALSE)),
IF($L46 = "B",
IF($N46 = "A",
VLOOKUP($O46, 'Tethered Reference Chart'!$J$4:$L$38, 3, FALSE), VLOOKUP($O46, 'Tethered Reference Chart'!$V$4:$X$38, 3, FALSE)),
IF($L46 = "C",
IF($N46 = "A",
VLOOKUP($O46, 'Tethered Reference Chart'!$M$4:$O$38, 3, FALSE), VLOOKUP($O46, 'Tethered Reference Chart'!$Y$4:$AA$38, 3, FALSE)), "")))</f>
        <v>#N/A</v>
      </c>
      <c r="S46" s="118" t="b">
        <f>IF('Design Tool'!$H55=30,IF($N46="A",VLOOKUP($O46,'Untethered Reference Chart'!$G$4:$I$38,3,FALSE),VLOOKUP($O46,'Untethered Reference Chart'!$S$4:$U$38,3,FALSE)))</f>
        <v>0</v>
      </c>
      <c r="T46" s="119" t="b">
        <f>IF('Design Tool'!$H55=30,IF($N46="A",VLOOKUP($O46,'Tethered Reference Chart'!$G$4:$I$38,3,FALSE),VLOOKUP($O46,'Tethered Reference Chart'!$S$4:$U$38,3,FALSE)))</f>
        <v>0</v>
      </c>
    </row>
    <row r="47" spans="11:20" x14ac:dyDescent="0.25">
      <c r="K47" s="117" t="e">
        <f>VLOOKUP('Design Tool'!G56, $B$12:$C$17, 2, TRUE)</f>
        <v>#N/A</v>
      </c>
      <c r="L47" s="118" t="e">
        <f>VLOOKUP('Design Tool'!H56,$D$12:$E$14, 2, FALSE)</f>
        <v>#N/A</v>
      </c>
      <c r="M47" s="118" t="e">
        <f>VLOOKUP('Design Tool'!L56, $F$12:$G$18, 2, FALSE)</f>
        <v>#N/A</v>
      </c>
      <c r="N47" s="118" t="e">
        <f>VLOOKUP('Design Tool'!J56, $H$12:$I$13, 2, FALSE)</f>
        <v>#N/A</v>
      </c>
      <c r="O47" s="118" t="e">
        <f t="shared" si="0"/>
        <v>#N/A</v>
      </c>
      <c r="P47" s="118" t="e">
        <f>IF(K47="F", "Special Design Needed",
IF('Design Tool'!H56=30,
IF(N47="B",
IF(M47="G","Special Design Needed","42"),"ERROR"),
IF('Design Tool'!H56=36,
IF(M47="G","Special Design Needed","48"),
IF('Design Tool'!H56=40,
IF(M47="G","Special Design Needed","48"),""))))</f>
        <v>#N/A</v>
      </c>
      <c r="Q47" s="118" t="e">
        <f>IF($L47="A",
IF($N47 = "A",
VLOOKUP($O47, 'Untethered Reference Chart'!$D$4:$F$38, 3, FALSE), VLOOKUP($O47, 'Untethered Reference Chart'!$P$4:$R$38, 3, FALSE)),
IF($L47 = "B",
IF($N47 = "A",
VLOOKUP($O47, 'Untethered Reference Chart'!$J$4:$L$38, 3, FALSE), VLOOKUP($O47, 'Untethered Reference Chart'!$V$4:$X$38, 3, FALSE)),
IF($L47 = "C",
IF($N47 = "A",
VLOOKUP($O47, 'Untethered Reference Chart'!$M$4:$O$38, 3, FALSE), VLOOKUP($O47, 'Untethered Reference Chart'!$Y$4:$AA$38, 3, FALSE)), "")))</f>
        <v>#N/A</v>
      </c>
      <c r="R47" s="118" t="e">
        <f>IF($L47="A",
IF($N47 = "A",
VLOOKUP($O47, 'Tethered Reference Chart'!$D$4:$F$38, 3, FALSE), VLOOKUP($O47, 'Tethered Reference Chart'!$P$4:$R$38, 3, FALSE)),
IF($L47 = "B",
IF($N47 = "A",
VLOOKUP($O47, 'Tethered Reference Chart'!$J$4:$L$38, 3, FALSE), VLOOKUP($O47, 'Tethered Reference Chart'!$V$4:$X$38, 3, FALSE)),
IF($L47 = "C",
IF($N47 = "A",
VLOOKUP($O47, 'Tethered Reference Chart'!$M$4:$O$38, 3, FALSE), VLOOKUP($O47, 'Tethered Reference Chart'!$Y$4:$AA$38, 3, FALSE)), "")))</f>
        <v>#N/A</v>
      </c>
      <c r="S47" s="118" t="b">
        <f>IF('Design Tool'!$H56=30,IF($N47="A",VLOOKUP($O47,'Untethered Reference Chart'!$G$4:$I$38,3,FALSE),VLOOKUP($O47,'Untethered Reference Chart'!$S$4:$U$38,3,FALSE)))</f>
        <v>0</v>
      </c>
      <c r="T47" s="119" t="b">
        <f>IF('Design Tool'!$H56=30,IF($N47="A",VLOOKUP($O47,'Tethered Reference Chart'!$G$4:$I$38,3,FALSE),VLOOKUP($O47,'Tethered Reference Chart'!$S$4:$U$38,3,FALSE)))</f>
        <v>0</v>
      </c>
    </row>
    <row r="48" spans="11:20" x14ac:dyDescent="0.25">
      <c r="K48" s="117" t="e">
        <f>VLOOKUP('Design Tool'!G57, $B$12:$C$17, 2, TRUE)</f>
        <v>#N/A</v>
      </c>
      <c r="L48" s="118" t="e">
        <f>VLOOKUP('Design Tool'!H57,$D$12:$E$14, 2, FALSE)</f>
        <v>#N/A</v>
      </c>
      <c r="M48" s="118" t="e">
        <f>VLOOKUP('Design Tool'!L57, $F$12:$G$18, 2, FALSE)</f>
        <v>#N/A</v>
      </c>
      <c r="N48" s="118" t="e">
        <f>VLOOKUP('Design Tool'!J57, $H$12:$I$13, 2, FALSE)</f>
        <v>#N/A</v>
      </c>
      <c r="O48" s="118" t="e">
        <f t="shared" si="0"/>
        <v>#N/A</v>
      </c>
      <c r="P48" s="118" t="e">
        <f>IF(K48="F", "Special Design Needed",
IF('Design Tool'!H57=30,
IF(N48="B",
IF(M48="G","Special Design Needed","42"),"ERROR"),
IF('Design Tool'!H57=36,
IF(M48="G","Special Design Needed","48"),
IF('Design Tool'!H57=40,
IF(M48="G","Special Design Needed","48"),""))))</f>
        <v>#N/A</v>
      </c>
      <c r="Q48" s="118" t="e">
        <f>IF($L48="A",
IF($N48 = "A",
VLOOKUP($O48, 'Untethered Reference Chart'!$D$4:$F$38, 3, FALSE), VLOOKUP($O48, 'Untethered Reference Chart'!$P$4:$R$38, 3, FALSE)),
IF($L48 = "B",
IF($N48 = "A",
VLOOKUP($O48, 'Untethered Reference Chart'!$J$4:$L$38, 3, FALSE), VLOOKUP($O48, 'Untethered Reference Chart'!$V$4:$X$38, 3, FALSE)),
IF($L48 = "C",
IF($N48 = "A",
VLOOKUP($O48, 'Untethered Reference Chart'!$M$4:$O$38, 3, FALSE), VLOOKUP($O48, 'Untethered Reference Chart'!$Y$4:$AA$38, 3, FALSE)), "")))</f>
        <v>#N/A</v>
      </c>
      <c r="R48" s="118" t="e">
        <f>IF($L48="A",
IF($N48 = "A",
VLOOKUP($O48, 'Tethered Reference Chart'!$D$4:$F$38, 3, FALSE), VLOOKUP($O48, 'Tethered Reference Chart'!$P$4:$R$38, 3, FALSE)),
IF($L48 = "B",
IF($N48 = "A",
VLOOKUP($O48, 'Tethered Reference Chart'!$J$4:$L$38, 3, FALSE), VLOOKUP($O48, 'Tethered Reference Chart'!$V$4:$X$38, 3, FALSE)),
IF($L48 = "C",
IF($N48 = "A",
VLOOKUP($O48, 'Tethered Reference Chart'!$M$4:$O$38, 3, FALSE), VLOOKUP($O48, 'Tethered Reference Chart'!$Y$4:$AA$38, 3, FALSE)), "")))</f>
        <v>#N/A</v>
      </c>
      <c r="S48" s="118" t="b">
        <f>IF('Design Tool'!$H57=30,IF($N48="A",VLOOKUP($O48,'Untethered Reference Chart'!$G$4:$I$38,3,FALSE),VLOOKUP($O48,'Untethered Reference Chart'!$S$4:$U$38,3,FALSE)))</f>
        <v>0</v>
      </c>
      <c r="T48" s="119" t="b">
        <f>IF('Design Tool'!$H57=30,IF($N48="A",VLOOKUP($O48,'Tethered Reference Chart'!$G$4:$I$38,3,FALSE),VLOOKUP($O48,'Tethered Reference Chart'!$S$4:$U$38,3,FALSE)))</f>
        <v>0</v>
      </c>
    </row>
    <row r="49" spans="11:20" x14ac:dyDescent="0.25">
      <c r="K49" s="117" t="e">
        <f>VLOOKUP('Design Tool'!G58, $B$12:$C$17, 2, TRUE)</f>
        <v>#N/A</v>
      </c>
      <c r="L49" s="118" t="e">
        <f>VLOOKUP('Design Tool'!H58,$D$12:$E$14, 2, FALSE)</f>
        <v>#N/A</v>
      </c>
      <c r="M49" s="118" t="e">
        <f>VLOOKUP('Design Tool'!L58, $F$12:$G$18, 2, FALSE)</f>
        <v>#N/A</v>
      </c>
      <c r="N49" s="118" t="e">
        <f>VLOOKUP('Design Tool'!J58, $H$12:$I$13, 2, FALSE)</f>
        <v>#N/A</v>
      </c>
      <c r="O49" s="118" t="e">
        <f t="shared" si="0"/>
        <v>#N/A</v>
      </c>
      <c r="P49" s="118" t="e">
        <f>IF(K49="F", "Special Design Needed",
IF('Design Tool'!H58=30,
IF(N49="B",
IF(M49="G","Special Design Needed","42"),"ERROR"),
IF('Design Tool'!H58=36,
IF(M49="G","Special Design Needed","48"),
IF('Design Tool'!H58=40,
IF(M49="G","Special Design Needed","48"),""))))</f>
        <v>#N/A</v>
      </c>
      <c r="Q49" s="118" t="e">
        <f>IF($L49="A",
IF($N49 = "A",
VLOOKUP($O49, 'Untethered Reference Chart'!$D$4:$F$38, 3, FALSE), VLOOKUP($O49, 'Untethered Reference Chart'!$P$4:$R$38, 3, FALSE)),
IF($L49 = "B",
IF($N49 = "A",
VLOOKUP($O49, 'Untethered Reference Chart'!$J$4:$L$38, 3, FALSE), VLOOKUP($O49, 'Untethered Reference Chart'!$V$4:$X$38, 3, FALSE)),
IF($L49 = "C",
IF($N49 = "A",
VLOOKUP($O49, 'Untethered Reference Chart'!$M$4:$O$38, 3, FALSE), VLOOKUP($O49, 'Untethered Reference Chart'!$Y$4:$AA$38, 3, FALSE)), "")))</f>
        <v>#N/A</v>
      </c>
      <c r="R49" s="118" t="e">
        <f>IF($L49="A",
IF($N49 = "A",
VLOOKUP($O49, 'Tethered Reference Chart'!$D$4:$F$38, 3, FALSE), VLOOKUP($O49, 'Tethered Reference Chart'!$P$4:$R$38, 3, FALSE)),
IF($L49 = "B",
IF($N49 = "A",
VLOOKUP($O49, 'Tethered Reference Chart'!$J$4:$L$38, 3, FALSE), VLOOKUP($O49, 'Tethered Reference Chart'!$V$4:$X$38, 3, FALSE)),
IF($L49 = "C",
IF($N49 = "A",
VLOOKUP($O49, 'Tethered Reference Chart'!$M$4:$O$38, 3, FALSE), VLOOKUP($O49, 'Tethered Reference Chart'!$Y$4:$AA$38, 3, FALSE)), "")))</f>
        <v>#N/A</v>
      </c>
      <c r="S49" s="118" t="b">
        <f>IF('Design Tool'!$H58=30,IF($N49="A",VLOOKUP($O49,'Untethered Reference Chart'!$G$4:$I$38,3,FALSE),VLOOKUP($O49,'Untethered Reference Chart'!$S$4:$U$38,3,FALSE)))</f>
        <v>0</v>
      </c>
      <c r="T49" s="119" t="b">
        <f>IF('Design Tool'!$H58=30,IF($N49="A",VLOOKUP($O49,'Tethered Reference Chart'!$G$4:$I$38,3,FALSE),VLOOKUP($O49,'Tethered Reference Chart'!$S$4:$U$38,3,FALSE)))</f>
        <v>0</v>
      </c>
    </row>
    <row r="50" spans="11:20" x14ac:dyDescent="0.25">
      <c r="K50" s="117" t="e">
        <f>VLOOKUP('Design Tool'!G59, $B$12:$C$17, 2, TRUE)</f>
        <v>#N/A</v>
      </c>
      <c r="L50" s="118" t="e">
        <f>VLOOKUP('Design Tool'!H59,$D$12:$E$14, 2, FALSE)</f>
        <v>#N/A</v>
      </c>
      <c r="M50" s="118" t="e">
        <f>VLOOKUP('Design Tool'!L59, $F$12:$G$18, 2, FALSE)</f>
        <v>#N/A</v>
      </c>
      <c r="N50" s="118" t="e">
        <f>VLOOKUP('Design Tool'!J59, $H$12:$I$13, 2, FALSE)</f>
        <v>#N/A</v>
      </c>
      <c r="O50" s="118" t="e">
        <f t="shared" si="0"/>
        <v>#N/A</v>
      </c>
      <c r="P50" s="118" t="e">
        <f>IF(K50="F", "Special Design Needed",
IF('Design Tool'!H59=30,
IF(N50="B",
IF(M50="G","Special Design Needed","42"),"ERROR"),
IF('Design Tool'!H59=36,
IF(M50="G","Special Design Needed","48"),
IF('Design Tool'!H59=40,
IF(M50="G","Special Design Needed","48"),""))))</f>
        <v>#N/A</v>
      </c>
      <c r="Q50" s="118" t="e">
        <f>IF($L50="A",
IF($N50 = "A",
VLOOKUP($O50, 'Untethered Reference Chart'!$D$4:$F$38, 3, FALSE), VLOOKUP($O50, 'Untethered Reference Chart'!$P$4:$R$38, 3, FALSE)),
IF($L50 = "B",
IF($N50 = "A",
VLOOKUP($O50, 'Untethered Reference Chart'!$J$4:$L$38, 3, FALSE), VLOOKUP($O50, 'Untethered Reference Chart'!$V$4:$X$38, 3, FALSE)),
IF($L50 = "C",
IF($N50 = "A",
VLOOKUP($O50, 'Untethered Reference Chart'!$M$4:$O$38, 3, FALSE), VLOOKUP($O50, 'Untethered Reference Chart'!$Y$4:$AA$38, 3, FALSE)), "")))</f>
        <v>#N/A</v>
      </c>
      <c r="R50" s="118" t="e">
        <f>IF($L50="A",
IF($N50 = "A",
VLOOKUP($O50, 'Tethered Reference Chart'!$D$4:$F$38, 3, FALSE), VLOOKUP($O50, 'Tethered Reference Chart'!$P$4:$R$38, 3, FALSE)),
IF($L50 = "B",
IF($N50 = "A",
VLOOKUP($O50, 'Tethered Reference Chart'!$J$4:$L$38, 3, FALSE), VLOOKUP($O50, 'Tethered Reference Chart'!$V$4:$X$38, 3, FALSE)),
IF($L50 = "C",
IF($N50 = "A",
VLOOKUP($O50, 'Tethered Reference Chart'!$M$4:$O$38, 3, FALSE), VLOOKUP($O50, 'Tethered Reference Chart'!$Y$4:$AA$38, 3, FALSE)), "")))</f>
        <v>#N/A</v>
      </c>
      <c r="S50" s="118" t="b">
        <f>IF('Design Tool'!$H59=30,IF($N50="A",VLOOKUP($O50,'Untethered Reference Chart'!$G$4:$I$38,3,FALSE),VLOOKUP($O50,'Untethered Reference Chart'!$S$4:$U$38,3,FALSE)))</f>
        <v>0</v>
      </c>
      <c r="T50" s="119" t="b">
        <f>IF('Design Tool'!$H59=30,IF($N50="A",VLOOKUP($O50,'Tethered Reference Chart'!$G$4:$I$38,3,FALSE),VLOOKUP($O50,'Tethered Reference Chart'!$S$4:$U$38,3,FALSE)))</f>
        <v>0</v>
      </c>
    </row>
    <row r="51" spans="11:20" x14ac:dyDescent="0.25">
      <c r="K51" s="117" t="e">
        <f>VLOOKUP('Design Tool'!G60, $B$12:$C$17, 2, TRUE)</f>
        <v>#N/A</v>
      </c>
      <c r="L51" s="118" t="e">
        <f>VLOOKUP('Design Tool'!H60,$D$12:$E$14, 2, FALSE)</f>
        <v>#N/A</v>
      </c>
      <c r="M51" s="118" t="e">
        <f>VLOOKUP('Design Tool'!L60, $F$12:$G$18, 2, FALSE)</f>
        <v>#N/A</v>
      </c>
      <c r="N51" s="118" t="e">
        <f>VLOOKUP('Design Tool'!J60, $H$12:$I$13, 2, FALSE)</f>
        <v>#N/A</v>
      </c>
      <c r="O51" s="118" t="e">
        <f t="shared" si="0"/>
        <v>#N/A</v>
      </c>
      <c r="P51" s="118" t="e">
        <f>IF(K51="F", "Special Design Needed",
IF('Design Tool'!H60=30,
IF(N51="B",
IF(M51="G","Special Design Needed","42"),"ERROR"),
IF('Design Tool'!H60=36,
IF(M51="G","Special Design Needed","48"),
IF('Design Tool'!H60=40,
IF(M51="G","Special Design Needed","48"),""))))</f>
        <v>#N/A</v>
      </c>
      <c r="Q51" s="118" t="e">
        <f>IF($L51="A",
IF($N51 = "A",
VLOOKUP($O51, 'Untethered Reference Chart'!$D$4:$F$38, 3, FALSE), VLOOKUP($O51, 'Untethered Reference Chart'!$P$4:$R$38, 3, FALSE)),
IF($L51 = "B",
IF($N51 = "A",
VLOOKUP($O51, 'Untethered Reference Chart'!$J$4:$L$38, 3, FALSE), VLOOKUP($O51, 'Untethered Reference Chart'!$V$4:$X$38, 3, FALSE)),
IF($L51 = "C",
IF($N51 = "A",
VLOOKUP($O51, 'Untethered Reference Chart'!$M$4:$O$38, 3, FALSE), VLOOKUP($O51, 'Untethered Reference Chart'!$Y$4:$AA$38, 3, FALSE)), "")))</f>
        <v>#N/A</v>
      </c>
      <c r="R51" s="118" t="e">
        <f>IF($L51="A",
IF($N51 = "A",
VLOOKUP($O51, 'Tethered Reference Chart'!$D$4:$F$38, 3, FALSE), VLOOKUP($O51, 'Tethered Reference Chart'!$P$4:$R$38, 3, FALSE)),
IF($L51 = "B",
IF($N51 = "A",
VLOOKUP($O51, 'Tethered Reference Chart'!$J$4:$L$38, 3, FALSE), VLOOKUP($O51, 'Tethered Reference Chart'!$V$4:$X$38, 3, FALSE)),
IF($L51 = "C",
IF($N51 = "A",
VLOOKUP($O51, 'Tethered Reference Chart'!$M$4:$O$38, 3, FALSE), VLOOKUP($O51, 'Tethered Reference Chart'!$Y$4:$AA$38, 3, FALSE)), "")))</f>
        <v>#N/A</v>
      </c>
      <c r="S51" s="118" t="b">
        <f>IF('Design Tool'!$H60=30,IF($N51="A",VLOOKUP($O51,'Untethered Reference Chart'!$G$4:$I$38,3,FALSE),VLOOKUP($O51,'Untethered Reference Chart'!$S$4:$U$38,3,FALSE)))</f>
        <v>0</v>
      </c>
      <c r="T51" s="119" t="b">
        <f>IF('Design Tool'!$H60=30,IF($N51="A",VLOOKUP($O51,'Tethered Reference Chart'!$G$4:$I$38,3,FALSE),VLOOKUP($O51,'Tethered Reference Chart'!$S$4:$U$38,3,FALSE)))</f>
        <v>0</v>
      </c>
    </row>
    <row r="52" spans="11:20" x14ac:dyDescent="0.25">
      <c r="K52" s="117" t="e">
        <f>VLOOKUP('Design Tool'!G61, $B$12:$C$17, 2, TRUE)</f>
        <v>#N/A</v>
      </c>
      <c r="L52" s="118" t="e">
        <f>VLOOKUP('Design Tool'!H61,$D$12:$E$14, 2, FALSE)</f>
        <v>#N/A</v>
      </c>
      <c r="M52" s="118" t="e">
        <f>VLOOKUP('Design Tool'!L61, $F$12:$G$18, 2, FALSE)</f>
        <v>#N/A</v>
      </c>
      <c r="N52" s="118" t="e">
        <f>VLOOKUP('Design Tool'!J61, $H$12:$I$13, 2, FALSE)</f>
        <v>#N/A</v>
      </c>
      <c r="O52" s="118" t="e">
        <f t="shared" si="0"/>
        <v>#N/A</v>
      </c>
      <c r="P52" s="118" t="e">
        <f>IF(K52="F", "Special Design Needed",
IF('Design Tool'!H61=30,
IF(N52="B",
IF(M52="G","Special Design Needed","42"),"ERROR"),
IF('Design Tool'!H61=36,
IF(M52="G","Special Design Needed","48"),
IF('Design Tool'!H61=40,
IF(M52="G","Special Design Needed","48"),""))))</f>
        <v>#N/A</v>
      </c>
      <c r="Q52" s="118" t="e">
        <f>IF($L52="A",
IF($N52 = "A",
VLOOKUP($O52, 'Untethered Reference Chart'!$D$4:$F$38, 3, FALSE), VLOOKUP($O52, 'Untethered Reference Chart'!$P$4:$R$38, 3, FALSE)),
IF($L52 = "B",
IF($N52 = "A",
VLOOKUP($O52, 'Untethered Reference Chart'!$J$4:$L$38, 3, FALSE), VLOOKUP($O52, 'Untethered Reference Chart'!$V$4:$X$38, 3, FALSE)),
IF($L52 = "C",
IF($N52 = "A",
VLOOKUP($O52, 'Untethered Reference Chart'!$M$4:$O$38, 3, FALSE), VLOOKUP($O52, 'Untethered Reference Chart'!$Y$4:$AA$38, 3, FALSE)), "")))</f>
        <v>#N/A</v>
      </c>
      <c r="R52" s="118" t="e">
        <f>IF($L52="A",
IF($N52 = "A",
VLOOKUP($O52, 'Tethered Reference Chart'!$D$4:$F$38, 3, FALSE), VLOOKUP($O52, 'Tethered Reference Chart'!$P$4:$R$38, 3, FALSE)),
IF($L52 = "B",
IF($N52 = "A",
VLOOKUP($O52, 'Tethered Reference Chart'!$J$4:$L$38, 3, FALSE), VLOOKUP($O52, 'Tethered Reference Chart'!$V$4:$X$38, 3, FALSE)),
IF($L52 = "C",
IF($N52 = "A",
VLOOKUP($O52, 'Tethered Reference Chart'!$M$4:$O$38, 3, FALSE), VLOOKUP($O52, 'Tethered Reference Chart'!$Y$4:$AA$38, 3, FALSE)), "")))</f>
        <v>#N/A</v>
      </c>
      <c r="S52" s="118" t="b">
        <f>IF('Design Tool'!$H61=30,IF($N52="A",VLOOKUP($O52,'Untethered Reference Chart'!$G$4:$I$38,3,FALSE),VLOOKUP($O52,'Untethered Reference Chart'!$S$4:$U$38,3,FALSE)))</f>
        <v>0</v>
      </c>
      <c r="T52" s="119" t="b">
        <f>IF('Design Tool'!$H61=30,IF($N52="A",VLOOKUP($O52,'Tethered Reference Chart'!$G$4:$I$38,3,FALSE),VLOOKUP($O52,'Tethered Reference Chart'!$S$4:$U$38,3,FALSE)))</f>
        <v>0</v>
      </c>
    </row>
    <row r="53" spans="11:20" x14ac:dyDescent="0.25">
      <c r="K53" s="117" t="e">
        <f>VLOOKUP('Design Tool'!G62, $B$12:$C$17, 2, TRUE)</f>
        <v>#N/A</v>
      </c>
      <c r="L53" s="118" t="e">
        <f>VLOOKUP('Design Tool'!H62,$D$12:$E$14, 2, FALSE)</f>
        <v>#N/A</v>
      </c>
      <c r="M53" s="118" t="e">
        <f>VLOOKUP('Design Tool'!L62, $F$12:$G$18, 2, FALSE)</f>
        <v>#N/A</v>
      </c>
      <c r="N53" s="118" t="e">
        <f>VLOOKUP('Design Tool'!J62, $H$12:$I$13, 2, FALSE)</f>
        <v>#N/A</v>
      </c>
      <c r="O53" s="118" t="e">
        <f t="shared" si="0"/>
        <v>#N/A</v>
      </c>
      <c r="P53" s="118" t="e">
        <f>IF(K53="F", "Special Design Needed",
IF('Design Tool'!H62=30,
IF(N53="B",
IF(M53="G","Special Design Needed","42"),"ERROR"),
IF('Design Tool'!H62=36,
IF(M53="G","Special Design Needed","48"),
IF('Design Tool'!H62=40,
IF(M53="G","Special Design Needed","48"),""))))</f>
        <v>#N/A</v>
      </c>
      <c r="Q53" s="118" t="e">
        <f>IF($L53="A",
IF($N53 = "A",
VLOOKUP($O53, 'Untethered Reference Chart'!$D$4:$F$38, 3, FALSE), VLOOKUP($O53, 'Untethered Reference Chart'!$P$4:$R$38, 3, FALSE)),
IF($L53 = "B",
IF($N53 = "A",
VLOOKUP($O53, 'Untethered Reference Chart'!$J$4:$L$38, 3, FALSE), VLOOKUP($O53, 'Untethered Reference Chart'!$V$4:$X$38, 3, FALSE)),
IF($L53 = "C",
IF($N53 = "A",
VLOOKUP($O53, 'Untethered Reference Chart'!$M$4:$O$38, 3, FALSE), VLOOKUP($O53, 'Untethered Reference Chart'!$Y$4:$AA$38, 3, FALSE)), "")))</f>
        <v>#N/A</v>
      </c>
      <c r="R53" s="118" t="e">
        <f>IF($L53="A",
IF($N53 = "A",
VLOOKUP($O53, 'Tethered Reference Chart'!$D$4:$F$38, 3, FALSE), VLOOKUP($O53, 'Tethered Reference Chart'!$P$4:$R$38, 3, FALSE)),
IF($L53 = "B",
IF($N53 = "A",
VLOOKUP($O53, 'Tethered Reference Chart'!$J$4:$L$38, 3, FALSE), VLOOKUP($O53, 'Tethered Reference Chart'!$V$4:$X$38, 3, FALSE)),
IF($L53 = "C",
IF($N53 = "A",
VLOOKUP($O53, 'Tethered Reference Chart'!$M$4:$O$38, 3, FALSE), VLOOKUP($O53, 'Tethered Reference Chart'!$Y$4:$AA$38, 3, FALSE)), "")))</f>
        <v>#N/A</v>
      </c>
      <c r="S53" s="118" t="b">
        <f>IF('Design Tool'!$H62=30,IF($N53="A",VLOOKUP($O53,'Untethered Reference Chart'!$G$4:$I$38,3,FALSE),VLOOKUP($O53,'Untethered Reference Chart'!$S$4:$U$38,3,FALSE)))</f>
        <v>0</v>
      </c>
      <c r="T53" s="119" t="b">
        <f>IF('Design Tool'!$H62=30,IF($N53="A",VLOOKUP($O53,'Tethered Reference Chart'!$G$4:$I$38,3,FALSE),VLOOKUP($O53,'Tethered Reference Chart'!$S$4:$U$38,3,FALSE)))</f>
        <v>0</v>
      </c>
    </row>
    <row r="54" spans="11:20" x14ac:dyDescent="0.25">
      <c r="K54" s="117" t="e">
        <f>VLOOKUP('Design Tool'!G63, $B$12:$C$17, 2, TRUE)</f>
        <v>#N/A</v>
      </c>
      <c r="L54" s="118" t="e">
        <f>VLOOKUP('Design Tool'!H63,$D$12:$E$14, 2, FALSE)</f>
        <v>#N/A</v>
      </c>
      <c r="M54" s="118" t="e">
        <f>VLOOKUP('Design Tool'!L63, $F$12:$G$18, 2, FALSE)</f>
        <v>#N/A</v>
      </c>
      <c r="N54" s="118" t="e">
        <f>VLOOKUP('Design Tool'!J63, $H$12:$I$13, 2, FALSE)</f>
        <v>#N/A</v>
      </c>
      <c r="O54" s="118" t="e">
        <f t="shared" si="0"/>
        <v>#N/A</v>
      </c>
      <c r="P54" s="118" t="e">
        <f>IF(K54="F", "Special Design Needed",
IF('Design Tool'!H63=30,
IF(N54="B",
IF(M54="G","Special Design Needed","42"),"ERROR"),
IF('Design Tool'!H63=36,
IF(M54="G","Special Design Needed","48"),
IF('Design Tool'!H63=40,
IF(M54="G","Special Design Needed","48"),""))))</f>
        <v>#N/A</v>
      </c>
      <c r="Q54" s="118" t="e">
        <f>IF($L54="A",
IF($N54 = "A",
VLOOKUP($O54, 'Untethered Reference Chart'!$D$4:$F$38, 3, FALSE), VLOOKUP($O54, 'Untethered Reference Chart'!$P$4:$R$38, 3, FALSE)),
IF($L54 = "B",
IF($N54 = "A",
VLOOKUP($O54, 'Untethered Reference Chart'!$J$4:$L$38, 3, FALSE), VLOOKUP($O54, 'Untethered Reference Chart'!$V$4:$X$38, 3, FALSE)),
IF($L54 = "C",
IF($N54 = "A",
VLOOKUP($O54, 'Untethered Reference Chart'!$M$4:$O$38, 3, FALSE), VLOOKUP($O54, 'Untethered Reference Chart'!$Y$4:$AA$38, 3, FALSE)), "")))</f>
        <v>#N/A</v>
      </c>
      <c r="R54" s="118" t="e">
        <f>IF($L54="A",
IF($N54 = "A",
VLOOKUP($O54, 'Tethered Reference Chart'!$D$4:$F$38, 3, FALSE), VLOOKUP($O54, 'Tethered Reference Chart'!$P$4:$R$38, 3, FALSE)),
IF($L54 = "B",
IF($N54 = "A",
VLOOKUP($O54, 'Tethered Reference Chart'!$J$4:$L$38, 3, FALSE), VLOOKUP($O54, 'Tethered Reference Chart'!$V$4:$X$38, 3, FALSE)),
IF($L54 = "C",
IF($N54 = "A",
VLOOKUP($O54, 'Tethered Reference Chart'!$M$4:$O$38, 3, FALSE), VLOOKUP($O54, 'Tethered Reference Chart'!$Y$4:$AA$38, 3, FALSE)), "")))</f>
        <v>#N/A</v>
      </c>
      <c r="S54" s="118" t="b">
        <f>IF('Design Tool'!$H63=30,IF($N54="A",VLOOKUP($O54,'Untethered Reference Chart'!$G$4:$I$38,3,FALSE),VLOOKUP($O54,'Untethered Reference Chart'!$S$4:$U$38,3,FALSE)))</f>
        <v>0</v>
      </c>
      <c r="T54" s="119" t="b">
        <f>IF('Design Tool'!$H63=30,IF($N54="A",VLOOKUP($O54,'Tethered Reference Chart'!$G$4:$I$38,3,FALSE),VLOOKUP($O54,'Tethered Reference Chart'!$S$4:$U$38,3,FALSE)))</f>
        <v>0</v>
      </c>
    </row>
    <row r="55" spans="11:20" x14ac:dyDescent="0.25">
      <c r="K55" s="117" t="e">
        <f>VLOOKUP('Design Tool'!G64, $B$12:$C$17, 2, TRUE)</f>
        <v>#N/A</v>
      </c>
      <c r="L55" s="118" t="e">
        <f>VLOOKUP('Design Tool'!H64,$D$12:$E$14, 2, FALSE)</f>
        <v>#N/A</v>
      </c>
      <c r="M55" s="118" t="e">
        <f>VLOOKUP('Design Tool'!L64, $F$12:$G$18, 2, FALSE)</f>
        <v>#N/A</v>
      </c>
      <c r="N55" s="118" t="e">
        <f>VLOOKUP('Design Tool'!J64, $H$12:$I$13, 2, FALSE)</f>
        <v>#N/A</v>
      </c>
      <c r="O55" s="118" t="e">
        <f t="shared" si="0"/>
        <v>#N/A</v>
      </c>
      <c r="P55" s="118" t="e">
        <f>IF(K55="F", "Special Design Needed",
IF('Design Tool'!H64=30,
IF(N55="B",
IF(M55="G","Special Design Needed","42"),"ERROR"),
IF('Design Tool'!H64=36,
IF(M55="G","Special Design Needed","48"),
IF('Design Tool'!H64=40,
IF(M55="G","Special Design Needed","48"),""))))</f>
        <v>#N/A</v>
      </c>
      <c r="Q55" s="118" t="e">
        <f>IF($L55="A",
IF($N55 = "A",
VLOOKUP($O55, 'Untethered Reference Chart'!$D$4:$F$38, 3, FALSE), VLOOKUP($O55, 'Untethered Reference Chart'!$P$4:$R$38, 3, FALSE)),
IF($L55 = "B",
IF($N55 = "A",
VLOOKUP($O55, 'Untethered Reference Chart'!$J$4:$L$38, 3, FALSE), VLOOKUP($O55, 'Untethered Reference Chart'!$V$4:$X$38, 3, FALSE)),
IF($L55 = "C",
IF($N55 = "A",
VLOOKUP($O55, 'Untethered Reference Chart'!$M$4:$O$38, 3, FALSE), VLOOKUP($O55, 'Untethered Reference Chart'!$Y$4:$AA$38, 3, FALSE)), "")))</f>
        <v>#N/A</v>
      </c>
      <c r="R55" s="118" t="e">
        <f>IF($L55="A",
IF($N55 = "A",
VLOOKUP($O55, 'Tethered Reference Chart'!$D$4:$F$38, 3, FALSE), VLOOKUP($O55, 'Tethered Reference Chart'!$P$4:$R$38, 3, FALSE)),
IF($L55 = "B",
IF($N55 = "A",
VLOOKUP($O55, 'Tethered Reference Chart'!$J$4:$L$38, 3, FALSE), VLOOKUP($O55, 'Tethered Reference Chart'!$V$4:$X$38, 3, FALSE)),
IF($L55 = "C",
IF($N55 = "A",
VLOOKUP($O55, 'Tethered Reference Chart'!$M$4:$O$38, 3, FALSE), VLOOKUP($O55, 'Tethered Reference Chart'!$Y$4:$AA$38, 3, FALSE)), "")))</f>
        <v>#N/A</v>
      </c>
      <c r="S55" s="118" t="b">
        <f>IF('Design Tool'!$H64=30,IF($N55="A",VLOOKUP($O55,'Untethered Reference Chart'!$G$4:$I$38,3,FALSE),VLOOKUP($O55,'Untethered Reference Chart'!$S$4:$U$38,3,FALSE)))</f>
        <v>0</v>
      </c>
      <c r="T55" s="119" t="b">
        <f>IF('Design Tool'!$H64=30,IF($N55="A",VLOOKUP($O55,'Tethered Reference Chart'!$G$4:$I$38,3,FALSE),VLOOKUP($O55,'Tethered Reference Chart'!$S$4:$U$38,3,FALSE)))</f>
        <v>0</v>
      </c>
    </row>
    <row r="56" spans="11:20" x14ac:dyDescent="0.25">
      <c r="K56" s="117" t="e">
        <f>VLOOKUP('Design Tool'!G65, $B$12:$C$17, 2, TRUE)</f>
        <v>#N/A</v>
      </c>
      <c r="L56" s="118" t="e">
        <f>VLOOKUP('Design Tool'!H65,$D$12:$E$14, 2, FALSE)</f>
        <v>#N/A</v>
      </c>
      <c r="M56" s="118" t="e">
        <f>VLOOKUP('Design Tool'!L65, $F$12:$G$18, 2, FALSE)</f>
        <v>#N/A</v>
      </c>
      <c r="N56" s="118" t="e">
        <f>VLOOKUP('Design Tool'!J65, $H$12:$I$13, 2, FALSE)</f>
        <v>#N/A</v>
      </c>
      <c r="O56" s="118" t="e">
        <f t="shared" si="0"/>
        <v>#N/A</v>
      </c>
      <c r="P56" s="118" t="e">
        <f>IF(K56="F", "Special Design Needed",
IF('Design Tool'!H65=30,
IF(N56="B",
IF(M56="G","Special Design Needed","42"),"ERROR"),
IF('Design Tool'!H65=36,
IF(M56="G","Special Design Needed","48"),
IF('Design Tool'!H65=40,
IF(M56="G","Special Design Needed","48"),""))))</f>
        <v>#N/A</v>
      </c>
      <c r="Q56" s="118" t="e">
        <f>IF($L56="A",
IF($N56 = "A",
VLOOKUP($O56, 'Untethered Reference Chart'!$D$4:$F$38, 3, FALSE), VLOOKUP($O56, 'Untethered Reference Chart'!$P$4:$R$38, 3, FALSE)),
IF($L56 = "B",
IF($N56 = "A",
VLOOKUP($O56, 'Untethered Reference Chart'!$J$4:$L$38, 3, FALSE), VLOOKUP($O56, 'Untethered Reference Chart'!$V$4:$X$38, 3, FALSE)),
IF($L56 = "C",
IF($N56 = "A",
VLOOKUP($O56, 'Untethered Reference Chart'!$M$4:$O$38, 3, FALSE), VLOOKUP($O56, 'Untethered Reference Chart'!$Y$4:$AA$38, 3, FALSE)), "")))</f>
        <v>#N/A</v>
      </c>
      <c r="R56" s="118" t="e">
        <f>IF($L56="A",
IF($N56 = "A",
VLOOKUP($O56, 'Tethered Reference Chart'!$D$4:$F$38, 3, FALSE), VLOOKUP($O56, 'Tethered Reference Chart'!$P$4:$R$38, 3, FALSE)),
IF($L56 = "B",
IF($N56 = "A",
VLOOKUP($O56, 'Tethered Reference Chart'!$J$4:$L$38, 3, FALSE), VLOOKUP($O56, 'Tethered Reference Chart'!$V$4:$X$38, 3, FALSE)),
IF($L56 = "C",
IF($N56 = "A",
VLOOKUP($O56, 'Tethered Reference Chart'!$M$4:$O$38, 3, FALSE), VLOOKUP($O56, 'Tethered Reference Chart'!$Y$4:$AA$38, 3, FALSE)), "")))</f>
        <v>#N/A</v>
      </c>
      <c r="S56" s="118" t="b">
        <f>IF('Design Tool'!$H65=30,IF($N56="A",VLOOKUP($O56,'Untethered Reference Chart'!$G$4:$I$38,3,FALSE),VLOOKUP($O56,'Untethered Reference Chart'!$S$4:$U$38,3,FALSE)))</f>
        <v>0</v>
      </c>
      <c r="T56" s="119" t="b">
        <f>IF('Design Tool'!$H65=30,IF($N56="A",VLOOKUP($O56,'Tethered Reference Chart'!$G$4:$I$38,3,FALSE),VLOOKUP($O56,'Tethered Reference Chart'!$S$4:$U$38,3,FALSE)))</f>
        <v>0</v>
      </c>
    </row>
    <row r="57" spans="11:20" x14ac:dyDescent="0.25">
      <c r="K57" s="117" t="e">
        <f>VLOOKUP('Design Tool'!G66, $B$12:$C$17, 2, TRUE)</f>
        <v>#N/A</v>
      </c>
      <c r="L57" s="118" t="e">
        <f>VLOOKUP('Design Tool'!H66,$D$12:$E$14, 2, FALSE)</f>
        <v>#N/A</v>
      </c>
      <c r="M57" s="118" t="e">
        <f>VLOOKUP('Design Tool'!L66, $F$12:$G$18, 2, FALSE)</f>
        <v>#N/A</v>
      </c>
      <c r="N57" s="118" t="e">
        <f>VLOOKUP('Design Tool'!J66, $H$12:$I$13, 2, FALSE)</f>
        <v>#N/A</v>
      </c>
      <c r="O57" s="118" t="e">
        <f t="shared" si="0"/>
        <v>#N/A</v>
      </c>
      <c r="P57" s="118" t="e">
        <f>IF(K57="F", "Special Design Needed",
IF('Design Tool'!H66=30,
IF(N57="B",
IF(M57="G","Special Design Needed","42"),"ERROR"),
IF('Design Tool'!H66=36,
IF(M57="G","Special Design Needed","48"),
IF('Design Tool'!H66=40,
IF(M57="G","Special Design Needed","48"),""))))</f>
        <v>#N/A</v>
      </c>
      <c r="Q57" s="118" t="e">
        <f>IF($L57="A",
IF($N57 = "A",
VLOOKUP($O57, 'Untethered Reference Chart'!$D$4:$F$38, 3, FALSE), VLOOKUP($O57, 'Untethered Reference Chart'!$P$4:$R$38, 3, FALSE)),
IF($L57 = "B",
IF($N57 = "A",
VLOOKUP($O57, 'Untethered Reference Chart'!$J$4:$L$38, 3, FALSE), VLOOKUP($O57, 'Untethered Reference Chart'!$V$4:$X$38, 3, FALSE)),
IF($L57 = "C",
IF($N57 = "A",
VLOOKUP($O57, 'Untethered Reference Chart'!$M$4:$O$38, 3, FALSE), VLOOKUP($O57, 'Untethered Reference Chart'!$Y$4:$AA$38, 3, FALSE)), "")))</f>
        <v>#N/A</v>
      </c>
      <c r="R57" s="118" t="e">
        <f>IF($L57="A",
IF($N57 = "A",
VLOOKUP($O57, 'Tethered Reference Chart'!$D$4:$F$38, 3, FALSE), VLOOKUP($O57, 'Tethered Reference Chart'!$P$4:$R$38, 3, FALSE)),
IF($L57 = "B",
IF($N57 = "A",
VLOOKUP($O57, 'Tethered Reference Chart'!$J$4:$L$38, 3, FALSE), VLOOKUP($O57, 'Tethered Reference Chart'!$V$4:$X$38, 3, FALSE)),
IF($L57 = "C",
IF($N57 = "A",
VLOOKUP($O57, 'Tethered Reference Chart'!$M$4:$O$38, 3, FALSE), VLOOKUP($O57, 'Tethered Reference Chart'!$Y$4:$AA$38, 3, FALSE)), "")))</f>
        <v>#N/A</v>
      </c>
      <c r="S57" s="118" t="b">
        <f>IF('Design Tool'!$H66=30,IF($N57="A",VLOOKUP($O57,'Untethered Reference Chart'!$G$4:$I$38,3,FALSE),VLOOKUP($O57,'Untethered Reference Chart'!$S$4:$U$38,3,FALSE)))</f>
        <v>0</v>
      </c>
      <c r="T57" s="119" t="b">
        <f>IF('Design Tool'!$H66=30,IF($N57="A",VLOOKUP($O57,'Tethered Reference Chart'!$G$4:$I$38,3,FALSE),VLOOKUP($O57,'Tethered Reference Chart'!$S$4:$U$38,3,FALSE)))</f>
        <v>0</v>
      </c>
    </row>
    <row r="58" spans="11:20" x14ac:dyDescent="0.25">
      <c r="K58" s="117" t="e">
        <f>VLOOKUP('Design Tool'!G67, $B$12:$C$17, 2, TRUE)</f>
        <v>#N/A</v>
      </c>
      <c r="L58" s="118" t="e">
        <f>VLOOKUP('Design Tool'!H67,$D$12:$E$14, 2, FALSE)</f>
        <v>#N/A</v>
      </c>
      <c r="M58" s="118" t="e">
        <f>VLOOKUP('Design Tool'!L67, $F$12:$G$18, 2, FALSE)</f>
        <v>#N/A</v>
      </c>
      <c r="N58" s="118" t="e">
        <f>VLOOKUP('Design Tool'!J67, $H$12:$I$13, 2, FALSE)</f>
        <v>#N/A</v>
      </c>
      <c r="O58" s="118" t="e">
        <f t="shared" si="0"/>
        <v>#N/A</v>
      </c>
      <c r="P58" s="118" t="e">
        <f>IF(K58="F", "Special Design Needed",
IF('Design Tool'!H67=30,
IF(N58="B",
IF(M58="G","Special Design Needed","42"),"ERROR"),
IF('Design Tool'!H67=36,
IF(M58="G","Special Design Needed","48"),
IF('Design Tool'!H67=40,
IF(M58="G","Special Design Needed","48"),""))))</f>
        <v>#N/A</v>
      </c>
      <c r="Q58" s="118" t="e">
        <f>IF($L58="A",
IF($N58 = "A",
VLOOKUP($O58, 'Untethered Reference Chart'!$D$4:$F$38, 3, FALSE), VLOOKUP($O58, 'Untethered Reference Chart'!$P$4:$R$38, 3, FALSE)),
IF($L58 = "B",
IF($N58 = "A",
VLOOKUP($O58, 'Untethered Reference Chart'!$J$4:$L$38, 3, FALSE), VLOOKUP($O58, 'Untethered Reference Chart'!$V$4:$X$38, 3, FALSE)),
IF($L58 = "C",
IF($N58 = "A",
VLOOKUP($O58, 'Untethered Reference Chart'!$M$4:$O$38, 3, FALSE), VLOOKUP($O58, 'Untethered Reference Chart'!$Y$4:$AA$38, 3, FALSE)), "")))</f>
        <v>#N/A</v>
      </c>
      <c r="R58" s="118" t="e">
        <f>IF($L58="A",
IF($N58 = "A",
VLOOKUP($O58, 'Tethered Reference Chart'!$D$4:$F$38, 3, FALSE), VLOOKUP($O58, 'Tethered Reference Chart'!$P$4:$R$38, 3, FALSE)),
IF($L58 = "B",
IF($N58 = "A",
VLOOKUP($O58, 'Tethered Reference Chart'!$J$4:$L$38, 3, FALSE), VLOOKUP($O58, 'Tethered Reference Chart'!$V$4:$X$38, 3, FALSE)),
IF($L58 = "C",
IF($N58 = "A",
VLOOKUP($O58, 'Tethered Reference Chart'!$M$4:$O$38, 3, FALSE), VLOOKUP($O58, 'Tethered Reference Chart'!$Y$4:$AA$38, 3, FALSE)), "")))</f>
        <v>#N/A</v>
      </c>
      <c r="S58" s="118" t="b">
        <f>IF('Design Tool'!$H67=30,IF($N58="A",VLOOKUP($O58,'Untethered Reference Chart'!$G$4:$I$38,3,FALSE),VLOOKUP($O58,'Untethered Reference Chart'!$S$4:$U$38,3,FALSE)))</f>
        <v>0</v>
      </c>
      <c r="T58" s="119" t="b">
        <f>IF('Design Tool'!$H67=30,IF($N58="A",VLOOKUP($O58,'Tethered Reference Chart'!$G$4:$I$38,3,FALSE),VLOOKUP($O58,'Tethered Reference Chart'!$S$4:$U$38,3,FALSE)))</f>
        <v>0</v>
      </c>
    </row>
    <row r="59" spans="11:20" x14ac:dyDescent="0.25">
      <c r="K59" s="117" t="e">
        <f>VLOOKUP('Design Tool'!G68, $B$12:$C$17, 2, TRUE)</f>
        <v>#N/A</v>
      </c>
      <c r="L59" s="118" t="e">
        <f>VLOOKUP('Design Tool'!H68,$D$12:$E$14, 2, FALSE)</f>
        <v>#N/A</v>
      </c>
      <c r="M59" s="118" t="e">
        <f>VLOOKUP('Design Tool'!L68, $F$12:$G$18, 2, FALSE)</f>
        <v>#N/A</v>
      </c>
      <c r="N59" s="118" t="e">
        <f>VLOOKUP('Design Tool'!J68, $H$12:$I$13, 2, FALSE)</f>
        <v>#N/A</v>
      </c>
      <c r="O59" s="118" t="e">
        <f t="shared" si="0"/>
        <v>#N/A</v>
      </c>
      <c r="P59" s="118" t="e">
        <f>IF(K59="F", "Special Design Needed",
IF('Design Tool'!H68=30,
IF(N59="B",
IF(M59="G","Special Design Needed","42"),"ERROR"),
IF('Design Tool'!H68=36,
IF(M59="G","Special Design Needed","48"),
IF('Design Tool'!H68=40,
IF(M59="G","Special Design Needed","48"),""))))</f>
        <v>#N/A</v>
      </c>
      <c r="Q59" s="118" t="e">
        <f>IF($L59="A",
IF($N59 = "A",
VLOOKUP($O59, 'Untethered Reference Chart'!$D$4:$F$38, 3, FALSE), VLOOKUP($O59, 'Untethered Reference Chart'!$P$4:$R$38, 3, FALSE)),
IF($L59 = "B",
IF($N59 = "A",
VLOOKUP($O59, 'Untethered Reference Chart'!$J$4:$L$38, 3, FALSE), VLOOKUP($O59, 'Untethered Reference Chart'!$V$4:$X$38, 3, FALSE)),
IF($L59 = "C",
IF($N59 = "A",
VLOOKUP($O59, 'Untethered Reference Chart'!$M$4:$O$38, 3, FALSE), VLOOKUP($O59, 'Untethered Reference Chart'!$Y$4:$AA$38, 3, FALSE)), "")))</f>
        <v>#N/A</v>
      </c>
      <c r="R59" s="118" t="e">
        <f>IF($L59="A",
IF($N59 = "A",
VLOOKUP($O59, 'Tethered Reference Chart'!$D$4:$F$38, 3, FALSE), VLOOKUP($O59, 'Tethered Reference Chart'!$P$4:$R$38, 3, FALSE)),
IF($L59 = "B",
IF($N59 = "A",
VLOOKUP($O59, 'Tethered Reference Chart'!$J$4:$L$38, 3, FALSE), VLOOKUP($O59, 'Tethered Reference Chart'!$V$4:$X$38, 3, FALSE)),
IF($L59 = "C",
IF($N59 = "A",
VLOOKUP($O59, 'Tethered Reference Chart'!$M$4:$O$38, 3, FALSE), VLOOKUP($O59, 'Tethered Reference Chart'!$Y$4:$AA$38, 3, FALSE)), "")))</f>
        <v>#N/A</v>
      </c>
      <c r="S59" s="118" t="b">
        <f>IF('Design Tool'!$H68=30,IF($N59="A",VLOOKUP($O59,'Untethered Reference Chart'!$G$4:$I$38,3,FALSE),VLOOKUP($O59,'Untethered Reference Chart'!$S$4:$U$38,3,FALSE)))</f>
        <v>0</v>
      </c>
      <c r="T59" s="119" t="b">
        <f>IF('Design Tool'!$H68=30,IF($N59="A",VLOOKUP($O59,'Tethered Reference Chart'!$G$4:$I$38,3,FALSE),VLOOKUP($O59,'Tethered Reference Chart'!$S$4:$U$38,3,FALSE)))</f>
        <v>0</v>
      </c>
    </row>
    <row r="60" spans="11:20" x14ac:dyDescent="0.25">
      <c r="K60" s="117" t="e">
        <f>VLOOKUP('Design Tool'!G69, $B$12:$C$17, 2, TRUE)</f>
        <v>#N/A</v>
      </c>
      <c r="L60" s="118" t="e">
        <f>VLOOKUP('Design Tool'!H69,$D$12:$E$14, 2, FALSE)</f>
        <v>#N/A</v>
      </c>
      <c r="M60" s="118" t="e">
        <f>VLOOKUP('Design Tool'!L69, $F$12:$G$18, 2, FALSE)</f>
        <v>#N/A</v>
      </c>
      <c r="N60" s="118" t="e">
        <f>VLOOKUP('Design Tool'!J69, $H$12:$I$13, 2, FALSE)</f>
        <v>#N/A</v>
      </c>
      <c r="O60" s="118" t="e">
        <f t="shared" si="0"/>
        <v>#N/A</v>
      </c>
      <c r="P60" s="118" t="e">
        <f>IF(K60="F", "Special Design Needed",
IF('Design Tool'!H69=30,
IF(N60="B",
IF(M60="G","Special Design Needed","42"),"ERROR"),
IF('Design Tool'!H69=36,
IF(M60="G","Special Design Needed","48"),
IF('Design Tool'!H69=40,
IF(M60="G","Special Design Needed","48"),""))))</f>
        <v>#N/A</v>
      </c>
      <c r="Q60" s="118" t="e">
        <f>IF($L60="A",
IF($N60 = "A",
VLOOKUP($O60, 'Untethered Reference Chart'!$D$4:$F$38, 3, FALSE), VLOOKUP($O60, 'Untethered Reference Chart'!$P$4:$R$38, 3, FALSE)),
IF($L60 = "B",
IF($N60 = "A",
VLOOKUP($O60, 'Untethered Reference Chart'!$J$4:$L$38, 3, FALSE), VLOOKUP($O60, 'Untethered Reference Chart'!$V$4:$X$38, 3, FALSE)),
IF($L60 = "C",
IF($N60 = "A",
VLOOKUP($O60, 'Untethered Reference Chart'!$M$4:$O$38, 3, FALSE), VLOOKUP($O60, 'Untethered Reference Chart'!$Y$4:$AA$38, 3, FALSE)), "")))</f>
        <v>#N/A</v>
      </c>
      <c r="R60" s="118" t="e">
        <f>IF($L60="A",
IF($N60 = "A",
VLOOKUP($O60, 'Tethered Reference Chart'!$D$4:$F$38, 3, FALSE), VLOOKUP($O60, 'Tethered Reference Chart'!$P$4:$R$38, 3, FALSE)),
IF($L60 = "B",
IF($N60 = "A",
VLOOKUP($O60, 'Tethered Reference Chart'!$J$4:$L$38, 3, FALSE), VLOOKUP($O60, 'Tethered Reference Chart'!$V$4:$X$38, 3, FALSE)),
IF($L60 = "C",
IF($N60 = "A",
VLOOKUP($O60, 'Tethered Reference Chart'!$M$4:$O$38, 3, FALSE), VLOOKUP($O60, 'Tethered Reference Chart'!$Y$4:$AA$38, 3, FALSE)), "")))</f>
        <v>#N/A</v>
      </c>
      <c r="S60" s="118" t="b">
        <f>IF('Design Tool'!$H69=30,IF($N60="A",VLOOKUP($O60,'Untethered Reference Chart'!$G$4:$I$38,3,FALSE),VLOOKUP($O60,'Untethered Reference Chart'!$S$4:$U$38,3,FALSE)))</f>
        <v>0</v>
      </c>
      <c r="T60" s="119" t="b">
        <f>IF('Design Tool'!$H69=30,IF($N60="A",VLOOKUP($O60,'Tethered Reference Chart'!$G$4:$I$38,3,FALSE),VLOOKUP($O60,'Tethered Reference Chart'!$S$4:$U$38,3,FALSE)))</f>
        <v>0</v>
      </c>
    </row>
    <row r="61" spans="11:20" x14ac:dyDescent="0.25">
      <c r="K61" s="117" t="e">
        <f>VLOOKUP('Design Tool'!G70, $B$12:$C$17, 2, TRUE)</f>
        <v>#N/A</v>
      </c>
      <c r="L61" s="118" t="e">
        <f>VLOOKUP('Design Tool'!H70,$D$12:$E$14, 2, FALSE)</f>
        <v>#N/A</v>
      </c>
      <c r="M61" s="118" t="e">
        <f>VLOOKUP('Design Tool'!L70, $F$12:$G$18, 2, FALSE)</f>
        <v>#N/A</v>
      </c>
      <c r="N61" s="118" t="e">
        <f>VLOOKUP('Design Tool'!J70, $H$12:$I$13, 2, FALSE)</f>
        <v>#N/A</v>
      </c>
      <c r="O61" s="118" t="e">
        <f t="shared" si="0"/>
        <v>#N/A</v>
      </c>
      <c r="P61" s="118" t="e">
        <f>IF(K61="F", "Special Design Needed",
IF('Design Tool'!H70=30,
IF(N61="B",
IF(M61="G","Special Design Needed","42"),"ERROR"),
IF('Design Tool'!H70=36,
IF(M61="G","Special Design Needed","48"),
IF('Design Tool'!H70=40,
IF(M61="G","Special Design Needed","48"),""))))</f>
        <v>#N/A</v>
      </c>
      <c r="Q61" s="118" t="e">
        <f>IF($L61="A",
IF($N61 = "A",
VLOOKUP($O61, 'Untethered Reference Chart'!$D$4:$F$38, 3, FALSE), VLOOKUP($O61, 'Untethered Reference Chart'!$P$4:$R$38, 3, FALSE)),
IF($L61 = "B",
IF($N61 = "A",
VLOOKUP($O61, 'Untethered Reference Chart'!$J$4:$L$38, 3, FALSE), VLOOKUP($O61, 'Untethered Reference Chart'!$V$4:$X$38, 3, FALSE)),
IF($L61 = "C",
IF($N61 = "A",
VLOOKUP($O61, 'Untethered Reference Chart'!$M$4:$O$38, 3, FALSE), VLOOKUP($O61, 'Untethered Reference Chart'!$Y$4:$AA$38, 3, FALSE)), "")))</f>
        <v>#N/A</v>
      </c>
      <c r="R61" s="118" t="e">
        <f>IF($L61="A",
IF($N61 = "A",
VLOOKUP($O61, 'Tethered Reference Chart'!$D$4:$F$38, 3, FALSE), VLOOKUP($O61, 'Tethered Reference Chart'!$P$4:$R$38, 3, FALSE)),
IF($L61 = "B",
IF($N61 = "A",
VLOOKUP($O61, 'Tethered Reference Chart'!$J$4:$L$38, 3, FALSE), VLOOKUP($O61, 'Tethered Reference Chart'!$V$4:$X$38, 3, FALSE)),
IF($L61 = "C",
IF($N61 = "A",
VLOOKUP($O61, 'Tethered Reference Chart'!$M$4:$O$38, 3, FALSE), VLOOKUP($O61, 'Tethered Reference Chart'!$Y$4:$AA$38, 3, FALSE)), "")))</f>
        <v>#N/A</v>
      </c>
      <c r="S61" s="118" t="b">
        <f>IF('Design Tool'!$H70=30,IF($N61="A",VLOOKUP($O61,'Untethered Reference Chart'!$G$4:$I$38,3,FALSE),VLOOKUP($O61,'Untethered Reference Chart'!$S$4:$U$38,3,FALSE)))</f>
        <v>0</v>
      </c>
      <c r="T61" s="119" t="b">
        <f>IF('Design Tool'!$H70=30,IF($N61="A",VLOOKUP($O61,'Tethered Reference Chart'!$G$4:$I$38,3,FALSE),VLOOKUP($O61,'Tethered Reference Chart'!$S$4:$U$38,3,FALSE)))</f>
        <v>0</v>
      </c>
    </row>
    <row r="62" spans="11:20" x14ac:dyDescent="0.25">
      <c r="K62" s="117" t="e">
        <f>VLOOKUP('Design Tool'!G71, $B$12:$C$17, 2, TRUE)</f>
        <v>#N/A</v>
      </c>
      <c r="L62" s="118" t="e">
        <f>VLOOKUP('Design Tool'!H71,$D$12:$E$14, 2, FALSE)</f>
        <v>#N/A</v>
      </c>
      <c r="M62" s="118" t="e">
        <f>VLOOKUP('Design Tool'!L71, $F$12:$G$18, 2, FALSE)</f>
        <v>#N/A</v>
      </c>
      <c r="N62" s="118" t="e">
        <f>VLOOKUP('Design Tool'!J71, $H$12:$I$13, 2, FALSE)</f>
        <v>#N/A</v>
      </c>
      <c r="O62" s="118" t="e">
        <f t="shared" si="0"/>
        <v>#N/A</v>
      </c>
      <c r="P62" s="118" t="e">
        <f>IF(K62="F", "Special Design Needed",
IF('Design Tool'!H71=30,
IF(N62="B",
IF(M62="G","Special Design Needed","42"),"ERROR"),
IF('Design Tool'!H71=36,
IF(M62="G","Special Design Needed","48"),
IF('Design Tool'!H71=40,
IF(M62="G","Special Design Needed","48"),""))))</f>
        <v>#N/A</v>
      </c>
      <c r="Q62" s="118" t="e">
        <f>IF($L62="A",
IF($N62 = "A",
VLOOKUP($O62, 'Untethered Reference Chart'!$D$4:$F$38, 3, FALSE), VLOOKUP($O62, 'Untethered Reference Chart'!$P$4:$R$38, 3, FALSE)),
IF($L62 = "B",
IF($N62 = "A",
VLOOKUP($O62, 'Untethered Reference Chart'!$J$4:$L$38, 3, FALSE), VLOOKUP($O62, 'Untethered Reference Chart'!$V$4:$X$38, 3, FALSE)),
IF($L62 = "C",
IF($N62 = "A",
VLOOKUP($O62, 'Untethered Reference Chart'!$M$4:$O$38, 3, FALSE), VLOOKUP($O62, 'Untethered Reference Chart'!$Y$4:$AA$38, 3, FALSE)), "")))</f>
        <v>#N/A</v>
      </c>
      <c r="R62" s="118" t="e">
        <f>IF($L62="A",
IF($N62 = "A",
VLOOKUP($O62, 'Tethered Reference Chart'!$D$4:$F$38, 3, FALSE), VLOOKUP($O62, 'Tethered Reference Chart'!$P$4:$R$38, 3, FALSE)),
IF($L62 = "B",
IF($N62 = "A",
VLOOKUP($O62, 'Tethered Reference Chart'!$J$4:$L$38, 3, FALSE), VLOOKUP($O62, 'Tethered Reference Chart'!$V$4:$X$38, 3, FALSE)),
IF($L62 = "C",
IF($N62 = "A",
VLOOKUP($O62, 'Tethered Reference Chart'!$M$4:$O$38, 3, FALSE), VLOOKUP($O62, 'Tethered Reference Chart'!$Y$4:$AA$38, 3, FALSE)), "")))</f>
        <v>#N/A</v>
      </c>
      <c r="S62" s="118" t="b">
        <f>IF('Design Tool'!$H71=30,IF($N62="A",VLOOKUP($O62,'Untethered Reference Chart'!$G$4:$I$38,3,FALSE),VLOOKUP($O62,'Untethered Reference Chart'!$S$4:$U$38,3,FALSE)))</f>
        <v>0</v>
      </c>
      <c r="T62" s="119" t="b">
        <f>IF('Design Tool'!$H71=30,IF($N62="A",VLOOKUP($O62,'Tethered Reference Chart'!$G$4:$I$38,3,FALSE),VLOOKUP($O62,'Tethered Reference Chart'!$S$4:$U$38,3,FALSE)))</f>
        <v>0</v>
      </c>
    </row>
    <row r="63" spans="11:20" x14ac:dyDescent="0.25">
      <c r="K63" s="117" t="e">
        <f>VLOOKUP('Design Tool'!G72, $B$12:$C$17, 2, TRUE)</f>
        <v>#N/A</v>
      </c>
      <c r="L63" s="118" t="e">
        <f>VLOOKUP('Design Tool'!H72,$D$12:$E$14, 2, FALSE)</f>
        <v>#N/A</v>
      </c>
      <c r="M63" s="118" t="e">
        <f>VLOOKUP('Design Tool'!L72, $F$12:$G$18, 2, FALSE)</f>
        <v>#N/A</v>
      </c>
      <c r="N63" s="118" t="e">
        <f>VLOOKUP('Design Tool'!J72, $H$12:$I$13, 2, FALSE)</f>
        <v>#N/A</v>
      </c>
      <c r="O63" s="118" t="e">
        <f t="shared" si="0"/>
        <v>#N/A</v>
      </c>
      <c r="P63" s="118" t="e">
        <f>IF(K63="F", "Special Design Needed",
IF('Design Tool'!H72=30,
IF(N63="B",
IF(M63="G","Special Design Needed","42"),"ERROR"),
IF('Design Tool'!H72=36,
IF(M63="G","Special Design Needed","48"),
IF('Design Tool'!H72=40,
IF(M63="G","Special Design Needed","48"),""))))</f>
        <v>#N/A</v>
      </c>
      <c r="Q63" s="118" t="e">
        <f>IF($L63="A",
IF($N63 = "A",
VLOOKUP($O63, 'Untethered Reference Chart'!$D$4:$F$38, 3, FALSE), VLOOKUP($O63, 'Untethered Reference Chart'!$P$4:$R$38, 3, FALSE)),
IF($L63 = "B",
IF($N63 = "A",
VLOOKUP($O63, 'Untethered Reference Chart'!$J$4:$L$38, 3, FALSE), VLOOKUP($O63, 'Untethered Reference Chart'!$V$4:$X$38, 3, FALSE)),
IF($L63 = "C",
IF($N63 = "A",
VLOOKUP($O63, 'Untethered Reference Chart'!$M$4:$O$38, 3, FALSE), VLOOKUP($O63, 'Untethered Reference Chart'!$Y$4:$AA$38, 3, FALSE)), "")))</f>
        <v>#N/A</v>
      </c>
      <c r="R63" s="118" t="e">
        <f>IF($L63="A",
IF($N63 = "A",
VLOOKUP($O63, 'Tethered Reference Chart'!$D$4:$F$38, 3, FALSE), VLOOKUP($O63, 'Tethered Reference Chart'!$P$4:$R$38, 3, FALSE)),
IF($L63 = "B",
IF($N63 = "A",
VLOOKUP($O63, 'Tethered Reference Chart'!$J$4:$L$38, 3, FALSE), VLOOKUP($O63, 'Tethered Reference Chart'!$V$4:$X$38, 3, FALSE)),
IF($L63 = "C",
IF($N63 = "A",
VLOOKUP($O63, 'Tethered Reference Chart'!$M$4:$O$38, 3, FALSE), VLOOKUP($O63, 'Tethered Reference Chart'!$Y$4:$AA$38, 3, FALSE)), "")))</f>
        <v>#N/A</v>
      </c>
      <c r="S63" s="118" t="b">
        <f>IF('Design Tool'!$H72=30,IF($N63="A",VLOOKUP($O63,'Untethered Reference Chart'!$G$4:$I$38,3,FALSE),VLOOKUP($O63,'Untethered Reference Chart'!$S$4:$U$38,3,FALSE)))</f>
        <v>0</v>
      </c>
      <c r="T63" s="119" t="b">
        <f>IF('Design Tool'!$H72=30,IF($N63="A",VLOOKUP($O63,'Tethered Reference Chart'!$G$4:$I$38,3,FALSE),VLOOKUP($O63,'Tethered Reference Chart'!$S$4:$U$38,3,FALSE)))</f>
        <v>0</v>
      </c>
    </row>
    <row r="64" spans="11:20" x14ac:dyDescent="0.25">
      <c r="K64" s="117" t="e">
        <f>VLOOKUP('Design Tool'!G73, $B$12:$C$17, 2, TRUE)</f>
        <v>#N/A</v>
      </c>
      <c r="L64" s="118" t="e">
        <f>VLOOKUP('Design Tool'!H73,$D$12:$E$14, 2, FALSE)</f>
        <v>#N/A</v>
      </c>
      <c r="M64" s="118" t="e">
        <f>VLOOKUP('Design Tool'!L73, $F$12:$G$18, 2, FALSE)</f>
        <v>#N/A</v>
      </c>
      <c r="N64" s="118" t="e">
        <f>VLOOKUP('Design Tool'!J73, $H$12:$I$13, 2, FALSE)</f>
        <v>#N/A</v>
      </c>
      <c r="O64" s="118" t="e">
        <f t="shared" si="0"/>
        <v>#N/A</v>
      </c>
      <c r="P64" s="118" t="e">
        <f>IF(K64="F", "Special Design Needed",
IF('Design Tool'!H73=30,
IF(N64="B",
IF(M64="G","Special Design Needed","42"),"ERROR"),
IF('Design Tool'!H73=36,
IF(M64="G","Special Design Needed","48"),
IF('Design Tool'!H73=40,
IF(M64="G","Special Design Needed","48"),""))))</f>
        <v>#N/A</v>
      </c>
      <c r="Q64" s="118" t="e">
        <f>IF($L64="A",
IF($N64 = "A",
VLOOKUP($O64, 'Untethered Reference Chart'!$D$4:$F$38, 3, FALSE), VLOOKUP($O64, 'Untethered Reference Chart'!$P$4:$R$38, 3, FALSE)),
IF($L64 = "B",
IF($N64 = "A",
VLOOKUP($O64, 'Untethered Reference Chart'!$J$4:$L$38, 3, FALSE), VLOOKUP($O64, 'Untethered Reference Chart'!$V$4:$X$38, 3, FALSE)),
IF($L64 = "C",
IF($N64 = "A",
VLOOKUP($O64, 'Untethered Reference Chart'!$M$4:$O$38, 3, FALSE), VLOOKUP($O64, 'Untethered Reference Chart'!$Y$4:$AA$38, 3, FALSE)), "")))</f>
        <v>#N/A</v>
      </c>
      <c r="R64" s="118" t="e">
        <f>IF($L64="A",
IF($N64 = "A",
VLOOKUP($O64, 'Tethered Reference Chart'!$D$4:$F$38, 3, FALSE), VLOOKUP($O64, 'Tethered Reference Chart'!$P$4:$R$38, 3, FALSE)),
IF($L64 = "B",
IF($N64 = "A",
VLOOKUP($O64, 'Tethered Reference Chart'!$J$4:$L$38, 3, FALSE), VLOOKUP($O64, 'Tethered Reference Chart'!$V$4:$X$38, 3, FALSE)),
IF($L64 = "C",
IF($N64 = "A",
VLOOKUP($O64, 'Tethered Reference Chart'!$M$4:$O$38, 3, FALSE), VLOOKUP($O64, 'Tethered Reference Chart'!$Y$4:$AA$38, 3, FALSE)), "")))</f>
        <v>#N/A</v>
      </c>
      <c r="S64" s="118" t="b">
        <f>IF('Design Tool'!$H73=30,IF($N64="A",VLOOKUP($O64,'Untethered Reference Chart'!$G$4:$I$38,3,FALSE),VLOOKUP($O64,'Untethered Reference Chart'!$S$4:$U$38,3,FALSE)))</f>
        <v>0</v>
      </c>
      <c r="T64" s="119" t="b">
        <f>IF('Design Tool'!$H73=30,IF($N64="A",VLOOKUP($O64,'Tethered Reference Chart'!$G$4:$I$38,3,FALSE),VLOOKUP($O64,'Tethered Reference Chart'!$S$4:$U$38,3,FALSE)))</f>
        <v>0</v>
      </c>
    </row>
    <row r="65" spans="11:20" x14ac:dyDescent="0.25">
      <c r="K65" s="117" t="e">
        <f>VLOOKUP('Design Tool'!G74, $B$12:$C$17, 2, TRUE)</f>
        <v>#N/A</v>
      </c>
      <c r="L65" s="118" t="e">
        <f>VLOOKUP('Design Tool'!H74,$D$12:$E$14, 2, FALSE)</f>
        <v>#N/A</v>
      </c>
      <c r="M65" s="118" t="e">
        <f>VLOOKUP('Design Tool'!L74, $F$12:$G$18, 2, FALSE)</f>
        <v>#N/A</v>
      </c>
      <c r="N65" s="118" t="e">
        <f>VLOOKUP('Design Tool'!J74, $H$12:$I$13, 2, FALSE)</f>
        <v>#N/A</v>
      </c>
      <c r="O65" s="118" t="e">
        <f t="shared" si="0"/>
        <v>#N/A</v>
      </c>
      <c r="P65" s="118" t="e">
        <f>IF(K65="F", "Special Design Needed",
IF('Design Tool'!H74=30,
IF(N65="B",
IF(M65="G","Special Design Needed","42"),"ERROR"),
IF('Design Tool'!H74=36,
IF(M65="G","Special Design Needed","48"),
IF('Design Tool'!H74=40,
IF(M65="G","Special Design Needed","48"),""))))</f>
        <v>#N/A</v>
      </c>
      <c r="Q65" s="118" t="e">
        <f>IF($L65="A",
IF($N65 = "A",
VLOOKUP($O65, 'Untethered Reference Chart'!$D$4:$F$38, 3, FALSE), VLOOKUP($O65, 'Untethered Reference Chart'!$P$4:$R$38, 3, FALSE)),
IF($L65 = "B",
IF($N65 = "A",
VLOOKUP($O65, 'Untethered Reference Chart'!$J$4:$L$38, 3, FALSE), VLOOKUP($O65, 'Untethered Reference Chart'!$V$4:$X$38, 3, FALSE)),
IF($L65 = "C",
IF($N65 = "A",
VLOOKUP($O65, 'Untethered Reference Chart'!$M$4:$O$38, 3, FALSE), VLOOKUP($O65, 'Untethered Reference Chart'!$Y$4:$AA$38, 3, FALSE)), "")))</f>
        <v>#N/A</v>
      </c>
      <c r="R65" s="118" t="e">
        <f>IF($L65="A",
IF($N65 = "A",
VLOOKUP($O65, 'Tethered Reference Chart'!$D$4:$F$38, 3, FALSE), VLOOKUP($O65, 'Tethered Reference Chart'!$P$4:$R$38, 3, FALSE)),
IF($L65 = "B",
IF($N65 = "A",
VLOOKUP($O65, 'Tethered Reference Chart'!$J$4:$L$38, 3, FALSE), VLOOKUP($O65, 'Tethered Reference Chart'!$V$4:$X$38, 3, FALSE)),
IF($L65 = "C",
IF($N65 = "A",
VLOOKUP($O65, 'Tethered Reference Chart'!$M$4:$O$38, 3, FALSE), VLOOKUP($O65, 'Tethered Reference Chart'!$Y$4:$AA$38, 3, FALSE)), "")))</f>
        <v>#N/A</v>
      </c>
      <c r="S65" s="118" t="b">
        <f>IF('Design Tool'!$H74=30,IF($N65="A",VLOOKUP($O65,'Untethered Reference Chart'!$G$4:$I$38,3,FALSE),VLOOKUP($O65,'Untethered Reference Chart'!$S$4:$U$38,3,FALSE)))</f>
        <v>0</v>
      </c>
      <c r="T65" s="119" t="b">
        <f>IF('Design Tool'!$H74=30,IF($N65="A",VLOOKUP($O65,'Tethered Reference Chart'!$G$4:$I$38,3,FALSE),VLOOKUP($O65,'Tethered Reference Chart'!$S$4:$U$38,3,FALSE)))</f>
        <v>0</v>
      </c>
    </row>
    <row r="66" spans="11:20" x14ac:dyDescent="0.25">
      <c r="K66" s="117" t="e">
        <f>VLOOKUP('Design Tool'!G75, $B$12:$C$17, 2, TRUE)</f>
        <v>#N/A</v>
      </c>
      <c r="L66" s="118" t="e">
        <f>VLOOKUP('Design Tool'!H75,$D$12:$E$14, 2, FALSE)</f>
        <v>#N/A</v>
      </c>
      <c r="M66" s="118" t="e">
        <f>VLOOKUP('Design Tool'!L75, $F$12:$G$18, 2, FALSE)</f>
        <v>#N/A</v>
      </c>
      <c r="N66" s="118" t="e">
        <f>VLOOKUP('Design Tool'!J75, $H$12:$I$13, 2, FALSE)</f>
        <v>#N/A</v>
      </c>
      <c r="O66" s="118" t="e">
        <f t="shared" si="0"/>
        <v>#N/A</v>
      </c>
      <c r="P66" s="118" t="e">
        <f>IF(K66="F", "Special Design Needed",
IF('Design Tool'!H75=30,
IF(N66="B",
IF(M66="G","Special Design Needed","42"),"ERROR"),
IF('Design Tool'!H75=36,
IF(M66="G","Special Design Needed","48"),
IF('Design Tool'!H75=40,
IF(M66="G","Special Design Needed","48"),""))))</f>
        <v>#N/A</v>
      </c>
      <c r="Q66" s="118" t="e">
        <f>IF($L66="A",
IF($N66 = "A",
VLOOKUP($O66, 'Untethered Reference Chart'!$D$4:$F$38, 3, FALSE), VLOOKUP($O66, 'Untethered Reference Chart'!$P$4:$R$38, 3, FALSE)),
IF($L66 = "B",
IF($N66 = "A",
VLOOKUP($O66, 'Untethered Reference Chart'!$J$4:$L$38, 3, FALSE), VLOOKUP($O66, 'Untethered Reference Chart'!$V$4:$X$38, 3, FALSE)),
IF($L66 = "C",
IF($N66 = "A",
VLOOKUP($O66, 'Untethered Reference Chart'!$M$4:$O$38, 3, FALSE), VLOOKUP($O66, 'Untethered Reference Chart'!$Y$4:$AA$38, 3, FALSE)), "")))</f>
        <v>#N/A</v>
      </c>
      <c r="R66" s="118" t="e">
        <f>IF($L66="A",
IF($N66 = "A",
VLOOKUP($O66, 'Tethered Reference Chart'!$D$4:$F$38, 3, FALSE), VLOOKUP($O66, 'Tethered Reference Chart'!$P$4:$R$38, 3, FALSE)),
IF($L66 = "B",
IF($N66 = "A",
VLOOKUP($O66, 'Tethered Reference Chart'!$J$4:$L$38, 3, FALSE), VLOOKUP($O66, 'Tethered Reference Chart'!$V$4:$X$38, 3, FALSE)),
IF($L66 = "C",
IF($N66 = "A",
VLOOKUP($O66, 'Tethered Reference Chart'!$M$4:$O$38, 3, FALSE), VLOOKUP($O66, 'Tethered Reference Chart'!$Y$4:$AA$38, 3, FALSE)), "")))</f>
        <v>#N/A</v>
      </c>
      <c r="S66" s="118" t="b">
        <f>IF('Design Tool'!$H75=30,IF($N66="A",VLOOKUP($O66,'Untethered Reference Chart'!$G$4:$I$38,3,FALSE),VLOOKUP($O66,'Untethered Reference Chart'!$S$4:$U$38,3,FALSE)))</f>
        <v>0</v>
      </c>
      <c r="T66" s="119" t="b">
        <f>IF('Design Tool'!$H75=30,IF($N66="A",VLOOKUP($O66,'Tethered Reference Chart'!$G$4:$I$38,3,FALSE),VLOOKUP($O66,'Tethered Reference Chart'!$S$4:$U$38,3,FALSE)))</f>
        <v>0</v>
      </c>
    </row>
    <row r="67" spans="11:20" x14ac:dyDescent="0.25">
      <c r="K67" s="117" t="e">
        <f>VLOOKUP('Design Tool'!G76, $B$12:$C$17, 2, TRUE)</f>
        <v>#N/A</v>
      </c>
      <c r="L67" s="118" t="e">
        <f>VLOOKUP('Design Tool'!H76,$D$12:$E$14, 2, FALSE)</f>
        <v>#N/A</v>
      </c>
      <c r="M67" s="118" t="e">
        <f>VLOOKUP('Design Tool'!L76, $F$12:$G$18, 2, FALSE)</f>
        <v>#N/A</v>
      </c>
      <c r="N67" s="118" t="e">
        <f>VLOOKUP('Design Tool'!J76, $H$12:$I$13, 2, FALSE)</f>
        <v>#N/A</v>
      </c>
      <c r="O67" s="118" t="e">
        <f t="shared" si="0"/>
        <v>#N/A</v>
      </c>
      <c r="P67" s="118" t="e">
        <f>IF(K67="F", "Special Design Needed",
IF('Design Tool'!H76=30,
IF(N67="B",
IF(M67="G","Special Design Needed","42"),"ERROR"),
IF('Design Tool'!H76=36,
IF(M67="G","Special Design Needed","48"),
IF('Design Tool'!H76=40,
IF(M67="G","Special Design Needed","48"),""))))</f>
        <v>#N/A</v>
      </c>
      <c r="Q67" s="118" t="e">
        <f>IF($L67="A",
IF($N67 = "A",
VLOOKUP($O67, 'Untethered Reference Chart'!$D$4:$F$38, 3, FALSE), VLOOKUP($O67, 'Untethered Reference Chart'!$P$4:$R$38, 3, FALSE)),
IF($L67 = "B",
IF($N67 = "A",
VLOOKUP($O67, 'Untethered Reference Chart'!$J$4:$L$38, 3, FALSE), VLOOKUP($O67, 'Untethered Reference Chart'!$V$4:$X$38, 3, FALSE)),
IF($L67 = "C",
IF($N67 = "A",
VLOOKUP($O67, 'Untethered Reference Chart'!$M$4:$O$38, 3, FALSE), VLOOKUP($O67, 'Untethered Reference Chart'!$Y$4:$AA$38, 3, FALSE)), "")))</f>
        <v>#N/A</v>
      </c>
      <c r="R67" s="118" t="e">
        <f>IF($L67="A",
IF($N67 = "A",
VLOOKUP($O67, 'Tethered Reference Chart'!$D$4:$F$38, 3, FALSE), VLOOKUP($O67, 'Tethered Reference Chart'!$P$4:$R$38, 3, FALSE)),
IF($L67 = "B",
IF($N67 = "A",
VLOOKUP($O67, 'Tethered Reference Chart'!$J$4:$L$38, 3, FALSE), VLOOKUP($O67, 'Tethered Reference Chart'!$V$4:$X$38, 3, FALSE)),
IF($L67 = "C",
IF($N67 = "A",
VLOOKUP($O67, 'Tethered Reference Chart'!$M$4:$O$38, 3, FALSE), VLOOKUP($O67, 'Tethered Reference Chart'!$Y$4:$AA$38, 3, FALSE)), "")))</f>
        <v>#N/A</v>
      </c>
      <c r="S67" s="118" t="b">
        <f>IF('Design Tool'!$H76=30,IF($N67="A",VLOOKUP($O67,'Untethered Reference Chart'!$G$4:$I$38,3,FALSE),VLOOKUP($O67,'Untethered Reference Chart'!$S$4:$U$38,3,FALSE)))</f>
        <v>0</v>
      </c>
      <c r="T67" s="119" t="b">
        <f>IF('Design Tool'!$H76=30,IF($N67="A",VLOOKUP($O67,'Tethered Reference Chart'!$G$4:$I$38,3,FALSE),VLOOKUP($O67,'Tethered Reference Chart'!$S$4:$U$38,3,FALSE)))</f>
        <v>0</v>
      </c>
    </row>
    <row r="68" spans="11:20" x14ac:dyDescent="0.25">
      <c r="K68" s="117" t="e">
        <f>VLOOKUP('Design Tool'!G77, $B$12:$C$17, 2, TRUE)</f>
        <v>#N/A</v>
      </c>
      <c r="L68" s="118" t="e">
        <f>VLOOKUP('Design Tool'!H77,$D$12:$E$14, 2, FALSE)</f>
        <v>#N/A</v>
      </c>
      <c r="M68" s="118" t="e">
        <f>VLOOKUP('Design Tool'!L77, $F$12:$G$18, 2, FALSE)</f>
        <v>#N/A</v>
      </c>
      <c r="N68" s="118" t="e">
        <f>VLOOKUP('Design Tool'!J77, $H$12:$I$13, 2, FALSE)</f>
        <v>#N/A</v>
      </c>
      <c r="O68" s="118" t="e">
        <f t="shared" si="0"/>
        <v>#N/A</v>
      </c>
      <c r="P68" s="118" t="e">
        <f>IF(K68="F", "Special Design Needed",
IF('Design Tool'!H77=30,
IF(N68="B",
IF(M68="G","Special Design Needed","42"),"ERROR"),
IF('Design Tool'!H77=36,
IF(M68="G","Special Design Needed","48"),
IF('Design Tool'!H77=40,
IF(M68="G","Special Design Needed","48"),""))))</f>
        <v>#N/A</v>
      </c>
      <c r="Q68" s="118" t="e">
        <f>IF($L68="A",
IF($N68 = "A",
VLOOKUP($O68, 'Untethered Reference Chart'!$D$4:$F$38, 3, FALSE), VLOOKUP($O68, 'Untethered Reference Chart'!$P$4:$R$38, 3, FALSE)),
IF($L68 = "B",
IF($N68 = "A",
VLOOKUP($O68, 'Untethered Reference Chart'!$J$4:$L$38, 3, FALSE), VLOOKUP($O68, 'Untethered Reference Chart'!$V$4:$X$38, 3, FALSE)),
IF($L68 = "C",
IF($N68 = "A",
VLOOKUP($O68, 'Untethered Reference Chart'!$M$4:$O$38, 3, FALSE), VLOOKUP($O68, 'Untethered Reference Chart'!$Y$4:$AA$38, 3, FALSE)), "")))</f>
        <v>#N/A</v>
      </c>
      <c r="R68" s="118" t="e">
        <f>IF($L68="A",
IF($N68 = "A",
VLOOKUP($O68, 'Tethered Reference Chart'!$D$4:$F$38, 3, FALSE), VLOOKUP($O68, 'Tethered Reference Chart'!$P$4:$R$38, 3, FALSE)),
IF($L68 = "B",
IF($N68 = "A",
VLOOKUP($O68, 'Tethered Reference Chart'!$J$4:$L$38, 3, FALSE), VLOOKUP($O68, 'Tethered Reference Chart'!$V$4:$X$38, 3, FALSE)),
IF($L68 = "C",
IF($N68 = "A",
VLOOKUP($O68, 'Tethered Reference Chart'!$M$4:$O$38, 3, FALSE), VLOOKUP($O68, 'Tethered Reference Chart'!$Y$4:$AA$38, 3, FALSE)), "")))</f>
        <v>#N/A</v>
      </c>
      <c r="S68" s="118" t="b">
        <f>IF('Design Tool'!$H77=30,IF($N68="A",VLOOKUP($O68,'Untethered Reference Chart'!$G$4:$I$38,3,FALSE),VLOOKUP($O68,'Untethered Reference Chart'!$S$4:$U$38,3,FALSE)))</f>
        <v>0</v>
      </c>
      <c r="T68" s="119" t="b">
        <f>IF('Design Tool'!$H77=30,IF($N68="A",VLOOKUP($O68,'Tethered Reference Chart'!$G$4:$I$38,3,FALSE),VLOOKUP($O68,'Tethered Reference Chart'!$S$4:$U$38,3,FALSE)))</f>
        <v>0</v>
      </c>
    </row>
    <row r="69" spans="11:20" x14ac:dyDescent="0.25">
      <c r="K69" s="117" t="e">
        <f>VLOOKUP('Design Tool'!G78, $B$12:$C$17, 2, TRUE)</f>
        <v>#N/A</v>
      </c>
      <c r="L69" s="118" t="e">
        <f>VLOOKUP('Design Tool'!H78,$D$12:$E$14, 2, FALSE)</f>
        <v>#N/A</v>
      </c>
      <c r="M69" s="118" t="e">
        <f>VLOOKUP('Design Tool'!L78, $F$12:$G$18, 2, FALSE)</f>
        <v>#N/A</v>
      </c>
      <c r="N69" s="118" t="e">
        <f>VLOOKUP('Design Tool'!J78, $H$12:$I$13, 2, FALSE)</f>
        <v>#N/A</v>
      </c>
      <c r="O69" s="118" t="e">
        <f t="shared" ref="O69:O127" si="1">K69&amp;L69&amp;M69&amp;N69</f>
        <v>#N/A</v>
      </c>
      <c r="P69" s="118" t="e">
        <f>IF(K69="F", "Special Design Needed",
IF('Design Tool'!H78=30,
IF(N69="B",
IF(M69="G","Special Design Needed","42"),"ERROR"),
IF('Design Tool'!H78=36,
IF(M69="G","Special Design Needed","48"),
IF('Design Tool'!H78=40,
IF(M69="G","Special Design Needed","48"),""))))</f>
        <v>#N/A</v>
      </c>
      <c r="Q69" s="118" t="e">
        <f>IF($L69="A",
IF($N69 = "A",
VLOOKUP($O69, 'Untethered Reference Chart'!$D$4:$F$38, 3, FALSE), VLOOKUP($O69, 'Untethered Reference Chart'!$P$4:$R$38, 3, FALSE)),
IF($L69 = "B",
IF($N69 = "A",
VLOOKUP($O69, 'Untethered Reference Chart'!$J$4:$L$38, 3, FALSE), VLOOKUP($O69, 'Untethered Reference Chart'!$V$4:$X$38, 3, FALSE)),
IF($L69 = "C",
IF($N69 = "A",
VLOOKUP($O69, 'Untethered Reference Chart'!$M$4:$O$38, 3, FALSE), VLOOKUP($O69, 'Untethered Reference Chart'!$Y$4:$AA$38, 3, FALSE)), "")))</f>
        <v>#N/A</v>
      </c>
      <c r="R69" s="118" t="e">
        <f>IF($L69="A",
IF($N69 = "A",
VLOOKUP($O69, 'Tethered Reference Chart'!$D$4:$F$38, 3, FALSE), VLOOKUP($O69, 'Tethered Reference Chart'!$P$4:$R$38, 3, FALSE)),
IF($L69 = "B",
IF($N69 = "A",
VLOOKUP($O69, 'Tethered Reference Chart'!$J$4:$L$38, 3, FALSE), VLOOKUP($O69, 'Tethered Reference Chart'!$V$4:$X$38, 3, FALSE)),
IF($L69 = "C",
IF($N69 = "A",
VLOOKUP($O69, 'Tethered Reference Chart'!$M$4:$O$38, 3, FALSE), VLOOKUP($O69, 'Tethered Reference Chart'!$Y$4:$AA$38, 3, FALSE)), "")))</f>
        <v>#N/A</v>
      </c>
      <c r="S69" s="118" t="b">
        <f>IF('Design Tool'!$H78=30,IF($N69="A",VLOOKUP($O69,'Untethered Reference Chart'!$G$4:$I$38,3,FALSE),VLOOKUP($O69,'Untethered Reference Chart'!$S$4:$U$38,3,FALSE)))</f>
        <v>0</v>
      </c>
      <c r="T69" s="119" t="b">
        <f>IF('Design Tool'!$H78=30,IF($N69="A",VLOOKUP($O69,'Tethered Reference Chart'!$G$4:$I$38,3,FALSE),VLOOKUP($O69,'Tethered Reference Chart'!$S$4:$U$38,3,FALSE)))</f>
        <v>0</v>
      </c>
    </row>
    <row r="70" spans="11:20" x14ac:dyDescent="0.25">
      <c r="K70" s="117" t="e">
        <f>VLOOKUP('Design Tool'!G79, $B$12:$C$17, 2, TRUE)</f>
        <v>#N/A</v>
      </c>
      <c r="L70" s="118" t="e">
        <f>VLOOKUP('Design Tool'!H79,$D$12:$E$14, 2, FALSE)</f>
        <v>#N/A</v>
      </c>
      <c r="M70" s="118" t="e">
        <f>VLOOKUP('Design Tool'!L79, $F$12:$G$18, 2, FALSE)</f>
        <v>#N/A</v>
      </c>
      <c r="N70" s="118" t="e">
        <f>VLOOKUP('Design Tool'!J79, $H$12:$I$13, 2, FALSE)</f>
        <v>#N/A</v>
      </c>
      <c r="O70" s="118" t="e">
        <f t="shared" si="1"/>
        <v>#N/A</v>
      </c>
      <c r="P70" s="118" t="e">
        <f>IF(K70="F", "Special Design Needed",
IF('Design Tool'!H79=30,
IF(N70="B",
IF(M70="G","Special Design Needed","42"),"ERROR"),
IF('Design Tool'!H79=36,
IF(M70="G","Special Design Needed","48"),
IF('Design Tool'!H79=40,
IF(M70="G","Special Design Needed","48"),""))))</f>
        <v>#N/A</v>
      </c>
      <c r="Q70" s="118" t="e">
        <f>IF($L70="A",
IF($N70 = "A",
VLOOKUP($O70, 'Untethered Reference Chart'!$D$4:$F$38, 3, FALSE), VLOOKUP($O70, 'Untethered Reference Chart'!$P$4:$R$38, 3, FALSE)),
IF($L70 = "B",
IF($N70 = "A",
VLOOKUP($O70, 'Untethered Reference Chart'!$J$4:$L$38, 3, FALSE), VLOOKUP($O70, 'Untethered Reference Chart'!$V$4:$X$38, 3, FALSE)),
IF($L70 = "C",
IF($N70 = "A",
VLOOKUP($O70, 'Untethered Reference Chart'!$M$4:$O$38, 3, FALSE), VLOOKUP($O70, 'Untethered Reference Chart'!$Y$4:$AA$38, 3, FALSE)), "")))</f>
        <v>#N/A</v>
      </c>
      <c r="R70" s="118" t="e">
        <f>IF($L70="A",
IF($N70 = "A",
VLOOKUP($O70, 'Tethered Reference Chart'!$D$4:$F$38, 3, FALSE), VLOOKUP($O70, 'Tethered Reference Chart'!$P$4:$R$38, 3, FALSE)),
IF($L70 = "B",
IF($N70 = "A",
VLOOKUP($O70, 'Tethered Reference Chart'!$J$4:$L$38, 3, FALSE), VLOOKUP($O70, 'Tethered Reference Chart'!$V$4:$X$38, 3, FALSE)),
IF($L70 = "C",
IF($N70 = "A",
VLOOKUP($O70, 'Tethered Reference Chart'!$M$4:$O$38, 3, FALSE), VLOOKUP($O70, 'Tethered Reference Chart'!$Y$4:$AA$38, 3, FALSE)), "")))</f>
        <v>#N/A</v>
      </c>
      <c r="S70" s="118" t="b">
        <f>IF('Design Tool'!$H79=30,IF($N70="A",VLOOKUP($O70,'Untethered Reference Chart'!$G$4:$I$38,3,FALSE),VLOOKUP($O70,'Untethered Reference Chart'!$S$4:$U$38,3,FALSE)))</f>
        <v>0</v>
      </c>
      <c r="T70" s="119" t="b">
        <f>IF('Design Tool'!$H79=30,IF($N70="A",VLOOKUP($O70,'Tethered Reference Chart'!$G$4:$I$38,3,FALSE),VLOOKUP($O70,'Tethered Reference Chart'!$S$4:$U$38,3,FALSE)))</f>
        <v>0</v>
      </c>
    </row>
    <row r="71" spans="11:20" x14ac:dyDescent="0.25">
      <c r="K71" s="117" t="e">
        <f>VLOOKUP('Design Tool'!G80, $B$12:$C$17, 2, TRUE)</f>
        <v>#N/A</v>
      </c>
      <c r="L71" s="118" t="e">
        <f>VLOOKUP('Design Tool'!H80,$D$12:$E$14, 2, FALSE)</f>
        <v>#N/A</v>
      </c>
      <c r="M71" s="118" t="e">
        <f>VLOOKUP('Design Tool'!L80, $F$12:$G$18, 2, FALSE)</f>
        <v>#N/A</v>
      </c>
      <c r="N71" s="118" t="e">
        <f>VLOOKUP('Design Tool'!J80, $H$12:$I$13, 2, FALSE)</f>
        <v>#N/A</v>
      </c>
      <c r="O71" s="118" t="e">
        <f t="shared" si="1"/>
        <v>#N/A</v>
      </c>
      <c r="P71" s="118" t="e">
        <f>IF(K71="F", "Special Design Needed",
IF('Design Tool'!H80=30,
IF(N71="B",
IF(M71="G","Special Design Needed","42"),"ERROR"),
IF('Design Tool'!H80=36,
IF(M71="G","Special Design Needed","48"),
IF('Design Tool'!H80=40,
IF(M71="G","Special Design Needed","48"),""))))</f>
        <v>#N/A</v>
      </c>
      <c r="Q71" s="118" t="e">
        <f>IF($L71="A",
IF($N71 = "A",
VLOOKUP($O71, 'Untethered Reference Chart'!$D$4:$F$38, 3, FALSE), VLOOKUP($O71, 'Untethered Reference Chart'!$P$4:$R$38, 3, FALSE)),
IF($L71 = "B",
IF($N71 = "A",
VLOOKUP($O71, 'Untethered Reference Chart'!$J$4:$L$38, 3, FALSE), VLOOKUP($O71, 'Untethered Reference Chart'!$V$4:$X$38, 3, FALSE)),
IF($L71 = "C",
IF($N71 = "A",
VLOOKUP($O71, 'Untethered Reference Chart'!$M$4:$O$38, 3, FALSE), VLOOKUP($O71, 'Untethered Reference Chart'!$Y$4:$AA$38, 3, FALSE)), "")))</f>
        <v>#N/A</v>
      </c>
      <c r="R71" s="118" t="e">
        <f>IF($L71="A",
IF($N71 = "A",
VLOOKUP($O71, 'Tethered Reference Chart'!$D$4:$F$38, 3, FALSE), VLOOKUP($O71, 'Tethered Reference Chart'!$P$4:$R$38, 3, FALSE)),
IF($L71 = "B",
IF($N71 = "A",
VLOOKUP($O71, 'Tethered Reference Chart'!$J$4:$L$38, 3, FALSE), VLOOKUP($O71, 'Tethered Reference Chart'!$V$4:$X$38, 3, FALSE)),
IF($L71 = "C",
IF($N71 = "A",
VLOOKUP($O71, 'Tethered Reference Chart'!$M$4:$O$38, 3, FALSE), VLOOKUP($O71, 'Tethered Reference Chart'!$Y$4:$AA$38, 3, FALSE)), "")))</f>
        <v>#N/A</v>
      </c>
      <c r="S71" s="118" t="b">
        <f>IF('Design Tool'!$H80=30,IF($N71="A",VLOOKUP($O71,'Untethered Reference Chart'!$G$4:$I$38,3,FALSE),VLOOKUP($O71,'Untethered Reference Chart'!$S$4:$U$38,3,FALSE)))</f>
        <v>0</v>
      </c>
      <c r="T71" s="119" t="b">
        <f>IF('Design Tool'!$H80=30,IF($N71="A",VLOOKUP($O71,'Tethered Reference Chart'!$G$4:$I$38,3,FALSE),VLOOKUP($O71,'Tethered Reference Chart'!$S$4:$U$38,3,FALSE)))</f>
        <v>0</v>
      </c>
    </row>
    <row r="72" spans="11:20" x14ac:dyDescent="0.25">
      <c r="K72" s="117" t="e">
        <f>VLOOKUP('Design Tool'!G81, $B$12:$C$17, 2, TRUE)</f>
        <v>#N/A</v>
      </c>
      <c r="L72" s="118" t="e">
        <f>VLOOKUP('Design Tool'!H81,$D$12:$E$14, 2, FALSE)</f>
        <v>#N/A</v>
      </c>
      <c r="M72" s="118" t="e">
        <f>VLOOKUP('Design Tool'!L81, $F$12:$G$18, 2, FALSE)</f>
        <v>#N/A</v>
      </c>
      <c r="N72" s="118" t="e">
        <f>VLOOKUP('Design Tool'!J81, $H$12:$I$13, 2, FALSE)</f>
        <v>#N/A</v>
      </c>
      <c r="O72" s="118" t="e">
        <f t="shared" si="1"/>
        <v>#N/A</v>
      </c>
      <c r="P72" s="118" t="e">
        <f>IF(K72="F", "Special Design Needed",
IF('Design Tool'!H81=30,
IF(N72="B",
IF(M72="G","Special Design Needed","42"),"ERROR"),
IF('Design Tool'!H81=36,
IF(M72="G","Special Design Needed","48"),
IF('Design Tool'!H81=40,
IF(M72="G","Special Design Needed","48"),""))))</f>
        <v>#N/A</v>
      </c>
      <c r="Q72" s="118" t="e">
        <f>IF($L72="A",
IF($N72 = "A",
VLOOKUP($O72, 'Untethered Reference Chart'!$D$4:$F$38, 3, FALSE), VLOOKUP($O72, 'Untethered Reference Chart'!$P$4:$R$38, 3, FALSE)),
IF($L72 = "B",
IF($N72 = "A",
VLOOKUP($O72, 'Untethered Reference Chart'!$J$4:$L$38, 3, FALSE), VLOOKUP($O72, 'Untethered Reference Chart'!$V$4:$X$38, 3, FALSE)),
IF($L72 = "C",
IF($N72 = "A",
VLOOKUP($O72, 'Untethered Reference Chart'!$M$4:$O$38, 3, FALSE), VLOOKUP($O72, 'Untethered Reference Chart'!$Y$4:$AA$38, 3, FALSE)), "")))</f>
        <v>#N/A</v>
      </c>
      <c r="R72" s="118" t="e">
        <f>IF($L72="A",
IF($N72 = "A",
VLOOKUP($O72, 'Tethered Reference Chart'!$D$4:$F$38, 3, FALSE), VLOOKUP($O72, 'Tethered Reference Chart'!$P$4:$R$38, 3, FALSE)),
IF($L72 = "B",
IF($N72 = "A",
VLOOKUP($O72, 'Tethered Reference Chart'!$J$4:$L$38, 3, FALSE), VLOOKUP($O72, 'Tethered Reference Chart'!$V$4:$X$38, 3, FALSE)),
IF($L72 = "C",
IF($N72 = "A",
VLOOKUP($O72, 'Tethered Reference Chart'!$M$4:$O$38, 3, FALSE), VLOOKUP($O72, 'Tethered Reference Chart'!$Y$4:$AA$38, 3, FALSE)), "")))</f>
        <v>#N/A</v>
      </c>
      <c r="S72" s="118" t="b">
        <f>IF('Design Tool'!$H81=30,IF($N72="A",VLOOKUP($O72,'Untethered Reference Chart'!$G$4:$I$38,3,FALSE),VLOOKUP($O72,'Untethered Reference Chart'!$S$4:$U$38,3,FALSE)))</f>
        <v>0</v>
      </c>
      <c r="T72" s="119" t="b">
        <f>IF('Design Tool'!$H81=30,IF($N72="A",VLOOKUP($O72,'Tethered Reference Chart'!$G$4:$I$38,3,FALSE),VLOOKUP($O72,'Tethered Reference Chart'!$S$4:$U$38,3,FALSE)))</f>
        <v>0</v>
      </c>
    </row>
    <row r="73" spans="11:20" x14ac:dyDescent="0.25">
      <c r="K73" s="117" t="e">
        <f>VLOOKUP('Design Tool'!G82, $B$12:$C$17, 2, TRUE)</f>
        <v>#N/A</v>
      </c>
      <c r="L73" s="118" t="e">
        <f>VLOOKUP('Design Tool'!H82,$D$12:$E$14, 2, FALSE)</f>
        <v>#N/A</v>
      </c>
      <c r="M73" s="118" t="e">
        <f>VLOOKUP('Design Tool'!L82, $F$12:$G$18, 2, FALSE)</f>
        <v>#N/A</v>
      </c>
      <c r="N73" s="118" t="e">
        <f>VLOOKUP('Design Tool'!J82, $H$12:$I$13, 2, FALSE)</f>
        <v>#N/A</v>
      </c>
      <c r="O73" s="118" t="e">
        <f t="shared" si="1"/>
        <v>#N/A</v>
      </c>
      <c r="P73" s="118" t="e">
        <f>IF(K73="F", "Special Design Needed",
IF('Design Tool'!H82=30,
IF(N73="B",
IF(M73="G","Special Design Needed","42"),"ERROR"),
IF('Design Tool'!H82=36,
IF(M73="G","Special Design Needed","48"),
IF('Design Tool'!H82=40,
IF(M73="G","Special Design Needed","48"),""))))</f>
        <v>#N/A</v>
      </c>
      <c r="Q73" s="118" t="e">
        <f>IF($L73="A",
IF($N73 = "A",
VLOOKUP($O73, 'Untethered Reference Chart'!$D$4:$F$38, 3, FALSE), VLOOKUP($O73, 'Untethered Reference Chart'!$P$4:$R$38, 3, FALSE)),
IF($L73 = "B",
IF($N73 = "A",
VLOOKUP($O73, 'Untethered Reference Chart'!$J$4:$L$38, 3, FALSE), VLOOKUP($O73, 'Untethered Reference Chart'!$V$4:$X$38, 3, FALSE)),
IF($L73 = "C",
IF($N73 = "A",
VLOOKUP($O73, 'Untethered Reference Chart'!$M$4:$O$38, 3, FALSE), VLOOKUP($O73, 'Untethered Reference Chart'!$Y$4:$AA$38, 3, FALSE)), "")))</f>
        <v>#N/A</v>
      </c>
      <c r="R73" s="118" t="e">
        <f>IF($L73="A",
IF($N73 = "A",
VLOOKUP($O73, 'Tethered Reference Chart'!$D$4:$F$38, 3, FALSE), VLOOKUP($O73, 'Tethered Reference Chart'!$P$4:$R$38, 3, FALSE)),
IF($L73 = "B",
IF($N73 = "A",
VLOOKUP($O73, 'Tethered Reference Chart'!$J$4:$L$38, 3, FALSE), VLOOKUP($O73, 'Tethered Reference Chart'!$V$4:$X$38, 3, FALSE)),
IF($L73 = "C",
IF($N73 = "A",
VLOOKUP($O73, 'Tethered Reference Chart'!$M$4:$O$38, 3, FALSE), VLOOKUP($O73, 'Tethered Reference Chart'!$Y$4:$AA$38, 3, FALSE)), "")))</f>
        <v>#N/A</v>
      </c>
      <c r="S73" s="118" t="b">
        <f>IF('Design Tool'!$H82=30,IF($N73="A",VLOOKUP($O73,'Untethered Reference Chart'!$G$4:$I$38,3,FALSE),VLOOKUP($O73,'Untethered Reference Chart'!$S$4:$U$38,3,FALSE)))</f>
        <v>0</v>
      </c>
      <c r="T73" s="119" t="b">
        <f>IF('Design Tool'!$H82=30,IF($N73="A",VLOOKUP($O73,'Tethered Reference Chart'!$G$4:$I$38,3,FALSE),VLOOKUP($O73,'Tethered Reference Chart'!$S$4:$U$38,3,FALSE)))</f>
        <v>0</v>
      </c>
    </row>
    <row r="74" spans="11:20" x14ac:dyDescent="0.25">
      <c r="K74" s="117" t="e">
        <f>VLOOKUP('Design Tool'!G83, $B$12:$C$17, 2, TRUE)</f>
        <v>#N/A</v>
      </c>
      <c r="L74" s="118" t="e">
        <f>VLOOKUP('Design Tool'!H83,$D$12:$E$14, 2, FALSE)</f>
        <v>#N/A</v>
      </c>
      <c r="M74" s="118" t="e">
        <f>VLOOKUP('Design Tool'!L83, $F$12:$G$18, 2, FALSE)</f>
        <v>#N/A</v>
      </c>
      <c r="N74" s="118" t="e">
        <f>VLOOKUP('Design Tool'!J83, $H$12:$I$13, 2, FALSE)</f>
        <v>#N/A</v>
      </c>
      <c r="O74" s="118" t="e">
        <f t="shared" si="1"/>
        <v>#N/A</v>
      </c>
      <c r="P74" s="118" t="e">
        <f>IF(K74="F", "Special Design Needed",
IF('Design Tool'!H83=30,
IF(N74="B",
IF(M74="G","Special Design Needed","42"),"ERROR"),
IF('Design Tool'!H83=36,
IF(M74="G","Special Design Needed","48"),
IF('Design Tool'!H83=40,
IF(M74="G","Special Design Needed","48"),""))))</f>
        <v>#N/A</v>
      </c>
      <c r="Q74" s="118" t="e">
        <f>IF($L74="A",
IF($N74 = "A",
VLOOKUP($O74, 'Untethered Reference Chart'!$D$4:$F$38, 3, FALSE), VLOOKUP($O74, 'Untethered Reference Chart'!$P$4:$R$38, 3, FALSE)),
IF($L74 = "B",
IF($N74 = "A",
VLOOKUP($O74, 'Untethered Reference Chart'!$J$4:$L$38, 3, FALSE), VLOOKUP($O74, 'Untethered Reference Chart'!$V$4:$X$38, 3, FALSE)),
IF($L74 = "C",
IF($N74 = "A",
VLOOKUP($O74, 'Untethered Reference Chart'!$M$4:$O$38, 3, FALSE), VLOOKUP($O74, 'Untethered Reference Chart'!$Y$4:$AA$38, 3, FALSE)), "")))</f>
        <v>#N/A</v>
      </c>
      <c r="R74" s="118" t="e">
        <f>IF($L74="A",
IF($N74 = "A",
VLOOKUP($O74, 'Tethered Reference Chart'!$D$4:$F$38, 3, FALSE), VLOOKUP($O74, 'Tethered Reference Chart'!$P$4:$R$38, 3, FALSE)),
IF($L74 = "B",
IF($N74 = "A",
VLOOKUP($O74, 'Tethered Reference Chart'!$J$4:$L$38, 3, FALSE), VLOOKUP($O74, 'Tethered Reference Chart'!$V$4:$X$38, 3, FALSE)),
IF($L74 = "C",
IF($N74 = "A",
VLOOKUP($O74, 'Tethered Reference Chart'!$M$4:$O$38, 3, FALSE), VLOOKUP($O74, 'Tethered Reference Chart'!$Y$4:$AA$38, 3, FALSE)), "")))</f>
        <v>#N/A</v>
      </c>
      <c r="S74" s="118" t="b">
        <f>IF('Design Tool'!$H83=30,IF($N74="A",VLOOKUP($O74,'Untethered Reference Chart'!$G$4:$I$38,3,FALSE),VLOOKUP($O74,'Untethered Reference Chart'!$S$4:$U$38,3,FALSE)))</f>
        <v>0</v>
      </c>
      <c r="T74" s="119" t="b">
        <f>IF('Design Tool'!$H83=30,IF($N74="A",VLOOKUP($O74,'Tethered Reference Chart'!$G$4:$I$38,3,FALSE),VLOOKUP($O74,'Tethered Reference Chart'!$S$4:$U$38,3,FALSE)))</f>
        <v>0</v>
      </c>
    </row>
    <row r="75" spans="11:20" x14ac:dyDescent="0.25">
      <c r="K75" s="117" t="e">
        <f>VLOOKUP('Design Tool'!G84, $B$12:$C$17, 2, TRUE)</f>
        <v>#N/A</v>
      </c>
      <c r="L75" s="118" t="e">
        <f>VLOOKUP('Design Tool'!H84,$D$12:$E$14, 2, FALSE)</f>
        <v>#N/A</v>
      </c>
      <c r="M75" s="118" t="e">
        <f>VLOOKUP('Design Tool'!L84, $F$12:$G$18, 2, FALSE)</f>
        <v>#N/A</v>
      </c>
      <c r="N75" s="118" t="e">
        <f>VLOOKUP('Design Tool'!J84, $H$12:$I$13, 2, FALSE)</f>
        <v>#N/A</v>
      </c>
      <c r="O75" s="118" t="e">
        <f t="shared" si="1"/>
        <v>#N/A</v>
      </c>
      <c r="P75" s="118" t="e">
        <f>IF(K75="F", "Special Design Needed",
IF('Design Tool'!H84=30,
IF(N75="B",
IF(M75="G","Special Design Needed","42"),"ERROR"),
IF('Design Tool'!H84=36,
IF(M75="G","Special Design Needed","48"),
IF('Design Tool'!H84=40,
IF(M75="G","Special Design Needed","48"),""))))</f>
        <v>#N/A</v>
      </c>
      <c r="Q75" s="118" t="e">
        <f>IF($L75="A",
IF($N75 = "A",
VLOOKUP($O75, 'Untethered Reference Chart'!$D$4:$F$38, 3, FALSE), VLOOKUP($O75, 'Untethered Reference Chart'!$P$4:$R$38, 3, FALSE)),
IF($L75 = "B",
IF($N75 = "A",
VLOOKUP($O75, 'Untethered Reference Chart'!$J$4:$L$38, 3, FALSE), VLOOKUP($O75, 'Untethered Reference Chart'!$V$4:$X$38, 3, FALSE)),
IF($L75 = "C",
IF($N75 = "A",
VLOOKUP($O75, 'Untethered Reference Chart'!$M$4:$O$38, 3, FALSE), VLOOKUP($O75, 'Untethered Reference Chart'!$Y$4:$AA$38, 3, FALSE)), "")))</f>
        <v>#N/A</v>
      </c>
      <c r="R75" s="118" t="e">
        <f>IF($L75="A",
IF($N75 = "A",
VLOOKUP($O75, 'Tethered Reference Chart'!$D$4:$F$38, 3, FALSE), VLOOKUP($O75, 'Tethered Reference Chart'!$P$4:$R$38, 3, FALSE)),
IF($L75 = "B",
IF($N75 = "A",
VLOOKUP($O75, 'Tethered Reference Chart'!$J$4:$L$38, 3, FALSE), VLOOKUP($O75, 'Tethered Reference Chart'!$V$4:$X$38, 3, FALSE)),
IF($L75 = "C",
IF($N75 = "A",
VLOOKUP($O75, 'Tethered Reference Chart'!$M$4:$O$38, 3, FALSE), VLOOKUP($O75, 'Tethered Reference Chart'!$Y$4:$AA$38, 3, FALSE)), "")))</f>
        <v>#N/A</v>
      </c>
      <c r="S75" s="118" t="b">
        <f>IF('Design Tool'!$H84=30,IF($N75="A",VLOOKUP($O75,'Untethered Reference Chart'!$G$4:$I$38,3,FALSE),VLOOKUP($O75,'Untethered Reference Chart'!$S$4:$U$38,3,FALSE)))</f>
        <v>0</v>
      </c>
      <c r="T75" s="119" t="b">
        <f>IF('Design Tool'!$H84=30,IF($N75="A",VLOOKUP($O75,'Tethered Reference Chart'!$G$4:$I$38,3,FALSE),VLOOKUP($O75,'Tethered Reference Chart'!$S$4:$U$38,3,FALSE)))</f>
        <v>0</v>
      </c>
    </row>
    <row r="76" spans="11:20" x14ac:dyDescent="0.25">
      <c r="K76" s="117" t="e">
        <f>VLOOKUP('Design Tool'!G85, $B$12:$C$17, 2, TRUE)</f>
        <v>#N/A</v>
      </c>
      <c r="L76" s="118" t="e">
        <f>VLOOKUP('Design Tool'!H85,$D$12:$E$14, 2, FALSE)</f>
        <v>#N/A</v>
      </c>
      <c r="M76" s="118" t="e">
        <f>VLOOKUP('Design Tool'!L85, $F$12:$G$18, 2, FALSE)</f>
        <v>#N/A</v>
      </c>
      <c r="N76" s="118" t="e">
        <f>VLOOKUP('Design Tool'!J85, $H$12:$I$13, 2, FALSE)</f>
        <v>#N/A</v>
      </c>
      <c r="O76" s="118" t="e">
        <f t="shared" si="1"/>
        <v>#N/A</v>
      </c>
      <c r="P76" s="118" t="e">
        <f>IF(K76="F", "Special Design Needed",
IF('Design Tool'!H85=30,
IF(N76="B",
IF(M76="G","Special Design Needed","42"),"ERROR"),
IF('Design Tool'!H85=36,
IF(M76="G","Special Design Needed","48"),
IF('Design Tool'!H85=40,
IF(M76="G","Special Design Needed","48"),""))))</f>
        <v>#N/A</v>
      </c>
      <c r="Q76" s="118" t="e">
        <f>IF($L76="A",
IF($N76 = "A",
VLOOKUP($O76, 'Untethered Reference Chart'!$D$4:$F$38, 3, FALSE), VLOOKUP($O76, 'Untethered Reference Chart'!$P$4:$R$38, 3, FALSE)),
IF($L76 = "B",
IF($N76 = "A",
VLOOKUP($O76, 'Untethered Reference Chart'!$J$4:$L$38, 3, FALSE), VLOOKUP($O76, 'Untethered Reference Chart'!$V$4:$X$38, 3, FALSE)),
IF($L76 = "C",
IF($N76 = "A",
VLOOKUP($O76, 'Untethered Reference Chart'!$M$4:$O$38, 3, FALSE), VLOOKUP($O76, 'Untethered Reference Chart'!$Y$4:$AA$38, 3, FALSE)), "")))</f>
        <v>#N/A</v>
      </c>
      <c r="R76" s="118" t="e">
        <f>IF($L76="A",
IF($N76 = "A",
VLOOKUP($O76, 'Tethered Reference Chart'!$D$4:$F$38, 3, FALSE), VLOOKUP($O76, 'Tethered Reference Chart'!$P$4:$R$38, 3, FALSE)),
IF($L76 = "B",
IF($N76 = "A",
VLOOKUP($O76, 'Tethered Reference Chart'!$J$4:$L$38, 3, FALSE), VLOOKUP($O76, 'Tethered Reference Chart'!$V$4:$X$38, 3, FALSE)),
IF($L76 = "C",
IF($N76 = "A",
VLOOKUP($O76, 'Tethered Reference Chart'!$M$4:$O$38, 3, FALSE), VLOOKUP($O76, 'Tethered Reference Chart'!$Y$4:$AA$38, 3, FALSE)), "")))</f>
        <v>#N/A</v>
      </c>
      <c r="S76" s="118" t="b">
        <f>IF('Design Tool'!$H85=30,IF($N76="A",VLOOKUP($O76,'Untethered Reference Chart'!$G$4:$I$38,3,FALSE),VLOOKUP($O76,'Untethered Reference Chart'!$S$4:$U$38,3,FALSE)))</f>
        <v>0</v>
      </c>
      <c r="T76" s="119" t="b">
        <f>IF('Design Tool'!$H85=30,IF($N76="A",VLOOKUP($O76,'Tethered Reference Chart'!$G$4:$I$38,3,FALSE),VLOOKUP($O76,'Tethered Reference Chart'!$S$4:$U$38,3,FALSE)))</f>
        <v>0</v>
      </c>
    </row>
    <row r="77" spans="11:20" x14ac:dyDescent="0.25">
      <c r="K77" s="117" t="e">
        <f>VLOOKUP('Design Tool'!G86, $B$12:$C$17, 2, TRUE)</f>
        <v>#N/A</v>
      </c>
      <c r="L77" s="118" t="e">
        <f>VLOOKUP('Design Tool'!H86,$D$12:$E$14, 2, FALSE)</f>
        <v>#N/A</v>
      </c>
      <c r="M77" s="118" t="e">
        <f>VLOOKUP('Design Tool'!L86, $F$12:$G$18, 2, FALSE)</f>
        <v>#N/A</v>
      </c>
      <c r="N77" s="118" t="e">
        <f>VLOOKUP('Design Tool'!J86, $H$12:$I$13, 2, FALSE)</f>
        <v>#N/A</v>
      </c>
      <c r="O77" s="118" t="e">
        <f t="shared" si="1"/>
        <v>#N/A</v>
      </c>
      <c r="P77" s="118" t="e">
        <f>IF(K77="F", "Special Design Needed",
IF('Design Tool'!H86=30,
IF(N77="B",
IF(M77="G","Special Design Needed","42"),"ERROR"),
IF('Design Tool'!H86=36,
IF(M77="G","Special Design Needed","48"),
IF('Design Tool'!H86=40,
IF(M77="G","Special Design Needed","48"),""))))</f>
        <v>#N/A</v>
      </c>
      <c r="Q77" s="118" t="e">
        <f>IF($L77="A",
IF($N77 = "A",
VLOOKUP($O77, 'Untethered Reference Chart'!$D$4:$F$38, 3, FALSE), VLOOKUP($O77, 'Untethered Reference Chart'!$P$4:$R$38, 3, FALSE)),
IF($L77 = "B",
IF($N77 = "A",
VLOOKUP($O77, 'Untethered Reference Chart'!$J$4:$L$38, 3, FALSE), VLOOKUP($O77, 'Untethered Reference Chart'!$V$4:$X$38, 3, FALSE)),
IF($L77 = "C",
IF($N77 = "A",
VLOOKUP($O77, 'Untethered Reference Chart'!$M$4:$O$38, 3, FALSE), VLOOKUP($O77, 'Untethered Reference Chart'!$Y$4:$AA$38, 3, FALSE)), "")))</f>
        <v>#N/A</v>
      </c>
      <c r="R77" s="118" t="e">
        <f>IF($L77="A",
IF($N77 = "A",
VLOOKUP($O77, 'Tethered Reference Chart'!$D$4:$F$38, 3, FALSE), VLOOKUP($O77, 'Tethered Reference Chart'!$P$4:$R$38, 3, FALSE)),
IF($L77 = "B",
IF($N77 = "A",
VLOOKUP($O77, 'Tethered Reference Chart'!$J$4:$L$38, 3, FALSE), VLOOKUP($O77, 'Tethered Reference Chart'!$V$4:$X$38, 3, FALSE)),
IF($L77 = "C",
IF($N77 = "A",
VLOOKUP($O77, 'Tethered Reference Chart'!$M$4:$O$38, 3, FALSE), VLOOKUP($O77, 'Tethered Reference Chart'!$Y$4:$AA$38, 3, FALSE)), "")))</f>
        <v>#N/A</v>
      </c>
      <c r="S77" s="118" t="b">
        <f>IF('Design Tool'!$H86=30,IF($N77="A",VLOOKUP($O77,'Untethered Reference Chart'!$G$4:$I$38,3,FALSE),VLOOKUP($O77,'Untethered Reference Chart'!$S$4:$U$38,3,FALSE)))</f>
        <v>0</v>
      </c>
      <c r="T77" s="119" t="b">
        <f>IF('Design Tool'!$H86=30,IF($N77="A",VLOOKUP($O77,'Tethered Reference Chart'!$G$4:$I$38,3,FALSE),VLOOKUP($O77,'Tethered Reference Chart'!$S$4:$U$38,3,FALSE)))</f>
        <v>0</v>
      </c>
    </row>
    <row r="78" spans="11:20" x14ac:dyDescent="0.25">
      <c r="K78" s="117" t="e">
        <f>VLOOKUP('Design Tool'!G87, $B$12:$C$17, 2, TRUE)</f>
        <v>#N/A</v>
      </c>
      <c r="L78" s="118" t="e">
        <f>VLOOKUP('Design Tool'!H87,$D$12:$E$14, 2, FALSE)</f>
        <v>#N/A</v>
      </c>
      <c r="M78" s="118" t="e">
        <f>VLOOKUP('Design Tool'!L87, $F$12:$G$18, 2, FALSE)</f>
        <v>#N/A</v>
      </c>
      <c r="N78" s="118" t="e">
        <f>VLOOKUP('Design Tool'!J87, $H$12:$I$13, 2, FALSE)</f>
        <v>#N/A</v>
      </c>
      <c r="O78" s="118" t="e">
        <f t="shared" si="1"/>
        <v>#N/A</v>
      </c>
      <c r="P78" s="118" t="e">
        <f>IF(K78="F", "Special Design Needed",
IF('Design Tool'!H87=30,
IF(N78="B",
IF(M78="G","Special Design Needed","42"),"ERROR"),
IF('Design Tool'!H87=36,
IF(M78="G","Special Design Needed","48"),
IF('Design Tool'!H87=40,
IF(M78="G","Special Design Needed","48"),""))))</f>
        <v>#N/A</v>
      </c>
      <c r="Q78" s="118" t="e">
        <f>IF($L78="A",
IF($N78 = "A",
VLOOKUP($O78, 'Untethered Reference Chart'!$D$4:$F$38, 3, FALSE), VLOOKUP($O78, 'Untethered Reference Chart'!$P$4:$R$38, 3, FALSE)),
IF($L78 = "B",
IF($N78 = "A",
VLOOKUP($O78, 'Untethered Reference Chart'!$J$4:$L$38, 3, FALSE), VLOOKUP($O78, 'Untethered Reference Chart'!$V$4:$X$38, 3, FALSE)),
IF($L78 = "C",
IF($N78 = "A",
VLOOKUP($O78, 'Untethered Reference Chart'!$M$4:$O$38, 3, FALSE), VLOOKUP($O78, 'Untethered Reference Chart'!$Y$4:$AA$38, 3, FALSE)), "")))</f>
        <v>#N/A</v>
      </c>
      <c r="R78" s="118" t="e">
        <f>IF($L78="A",
IF($N78 = "A",
VLOOKUP($O78, 'Tethered Reference Chart'!$D$4:$F$38, 3, FALSE), VLOOKUP($O78, 'Tethered Reference Chart'!$P$4:$R$38, 3, FALSE)),
IF($L78 = "B",
IF($N78 = "A",
VLOOKUP($O78, 'Tethered Reference Chart'!$J$4:$L$38, 3, FALSE), VLOOKUP($O78, 'Tethered Reference Chart'!$V$4:$X$38, 3, FALSE)),
IF($L78 = "C",
IF($N78 = "A",
VLOOKUP($O78, 'Tethered Reference Chart'!$M$4:$O$38, 3, FALSE), VLOOKUP($O78, 'Tethered Reference Chart'!$Y$4:$AA$38, 3, FALSE)), "")))</f>
        <v>#N/A</v>
      </c>
      <c r="S78" s="118" t="b">
        <f>IF('Design Tool'!$H87=30,IF($N78="A",VLOOKUP($O78,'Untethered Reference Chart'!$G$4:$I$38,3,FALSE),VLOOKUP($O78,'Untethered Reference Chart'!$S$4:$U$38,3,FALSE)))</f>
        <v>0</v>
      </c>
      <c r="T78" s="119" t="b">
        <f>IF('Design Tool'!$H87=30,IF($N78="A",VLOOKUP($O78,'Tethered Reference Chart'!$G$4:$I$38,3,FALSE),VLOOKUP($O78,'Tethered Reference Chart'!$S$4:$U$38,3,FALSE)))</f>
        <v>0</v>
      </c>
    </row>
    <row r="79" spans="11:20" x14ac:dyDescent="0.25">
      <c r="K79" s="117" t="e">
        <f>VLOOKUP('Design Tool'!G88, $B$12:$C$17, 2, TRUE)</f>
        <v>#N/A</v>
      </c>
      <c r="L79" s="118" t="e">
        <f>VLOOKUP('Design Tool'!H88,$D$12:$E$14, 2, FALSE)</f>
        <v>#N/A</v>
      </c>
      <c r="M79" s="118" t="e">
        <f>VLOOKUP('Design Tool'!L88, $F$12:$G$18, 2, FALSE)</f>
        <v>#N/A</v>
      </c>
      <c r="N79" s="118" t="e">
        <f>VLOOKUP('Design Tool'!J88, $H$12:$I$13, 2, FALSE)</f>
        <v>#N/A</v>
      </c>
      <c r="O79" s="118" t="e">
        <f t="shared" si="1"/>
        <v>#N/A</v>
      </c>
      <c r="P79" s="118" t="e">
        <f>IF(K79="F", "Special Design Needed",
IF('Design Tool'!H88=30,
IF(N79="B",
IF(M79="G","Special Design Needed","42"),"ERROR"),
IF('Design Tool'!H88=36,
IF(M79="G","Special Design Needed","48"),
IF('Design Tool'!H88=40,
IF(M79="G","Special Design Needed","48"),""))))</f>
        <v>#N/A</v>
      </c>
      <c r="Q79" s="118" t="e">
        <f>IF($L79="A",
IF($N79 = "A",
VLOOKUP($O79, 'Untethered Reference Chart'!$D$4:$F$38, 3, FALSE), VLOOKUP($O79, 'Untethered Reference Chart'!$P$4:$R$38, 3, FALSE)),
IF($L79 = "B",
IF($N79 = "A",
VLOOKUP($O79, 'Untethered Reference Chart'!$J$4:$L$38, 3, FALSE), VLOOKUP($O79, 'Untethered Reference Chart'!$V$4:$X$38, 3, FALSE)),
IF($L79 = "C",
IF($N79 = "A",
VLOOKUP($O79, 'Untethered Reference Chart'!$M$4:$O$38, 3, FALSE), VLOOKUP($O79, 'Untethered Reference Chart'!$Y$4:$AA$38, 3, FALSE)), "")))</f>
        <v>#N/A</v>
      </c>
      <c r="R79" s="118" t="e">
        <f>IF($L79="A",
IF($N79 = "A",
VLOOKUP($O79, 'Tethered Reference Chart'!$D$4:$F$38, 3, FALSE), VLOOKUP($O79, 'Tethered Reference Chart'!$P$4:$R$38, 3, FALSE)),
IF($L79 = "B",
IF($N79 = "A",
VLOOKUP($O79, 'Tethered Reference Chart'!$J$4:$L$38, 3, FALSE), VLOOKUP($O79, 'Tethered Reference Chart'!$V$4:$X$38, 3, FALSE)),
IF($L79 = "C",
IF($N79 = "A",
VLOOKUP($O79, 'Tethered Reference Chart'!$M$4:$O$38, 3, FALSE), VLOOKUP($O79, 'Tethered Reference Chart'!$Y$4:$AA$38, 3, FALSE)), "")))</f>
        <v>#N/A</v>
      </c>
      <c r="S79" s="118" t="b">
        <f>IF('Design Tool'!$H88=30,IF($N79="A",VLOOKUP($O79,'Untethered Reference Chart'!$G$4:$I$38,3,FALSE),VLOOKUP($O79,'Untethered Reference Chart'!$S$4:$U$38,3,FALSE)))</f>
        <v>0</v>
      </c>
      <c r="T79" s="119" t="b">
        <f>IF('Design Tool'!$H88=30,IF($N79="A",VLOOKUP($O79,'Tethered Reference Chart'!$G$4:$I$38,3,FALSE),VLOOKUP($O79,'Tethered Reference Chart'!$S$4:$U$38,3,FALSE)))</f>
        <v>0</v>
      </c>
    </row>
    <row r="80" spans="11:20" x14ac:dyDescent="0.25">
      <c r="K80" s="117" t="e">
        <f>VLOOKUP('Design Tool'!G89, $B$12:$C$17, 2, TRUE)</f>
        <v>#N/A</v>
      </c>
      <c r="L80" s="118" t="e">
        <f>VLOOKUP('Design Tool'!H89,$D$12:$E$14, 2, FALSE)</f>
        <v>#N/A</v>
      </c>
      <c r="M80" s="118" t="e">
        <f>VLOOKUP('Design Tool'!L89, $F$12:$G$18, 2, FALSE)</f>
        <v>#N/A</v>
      </c>
      <c r="N80" s="118" t="e">
        <f>VLOOKUP('Design Tool'!J89, $H$12:$I$13, 2, FALSE)</f>
        <v>#N/A</v>
      </c>
      <c r="O80" s="118" t="e">
        <f t="shared" si="1"/>
        <v>#N/A</v>
      </c>
      <c r="P80" s="118" t="e">
        <f>IF(K80="F", "Special Design Needed",
IF('Design Tool'!H89=30,
IF(N80="B",
IF(M80="G","Special Design Needed","42"),"ERROR"),
IF('Design Tool'!H89=36,
IF(M80="G","Special Design Needed","48"),
IF('Design Tool'!H89=40,
IF(M80="G","Special Design Needed","48"),""))))</f>
        <v>#N/A</v>
      </c>
      <c r="Q80" s="118" t="e">
        <f>IF($L80="A",
IF($N80 = "A",
VLOOKUP($O80, 'Untethered Reference Chart'!$D$4:$F$38, 3, FALSE), VLOOKUP($O80, 'Untethered Reference Chart'!$P$4:$R$38, 3, FALSE)),
IF($L80 = "B",
IF($N80 = "A",
VLOOKUP($O80, 'Untethered Reference Chart'!$J$4:$L$38, 3, FALSE), VLOOKUP($O80, 'Untethered Reference Chart'!$V$4:$X$38, 3, FALSE)),
IF($L80 = "C",
IF($N80 = "A",
VLOOKUP($O80, 'Untethered Reference Chart'!$M$4:$O$38, 3, FALSE), VLOOKUP($O80, 'Untethered Reference Chart'!$Y$4:$AA$38, 3, FALSE)), "")))</f>
        <v>#N/A</v>
      </c>
      <c r="R80" s="118" t="e">
        <f>IF($L80="A",
IF($N80 = "A",
VLOOKUP($O80, 'Tethered Reference Chart'!$D$4:$F$38, 3, FALSE), VLOOKUP($O80, 'Tethered Reference Chart'!$P$4:$R$38, 3, FALSE)),
IF($L80 = "B",
IF($N80 = "A",
VLOOKUP($O80, 'Tethered Reference Chart'!$J$4:$L$38, 3, FALSE), VLOOKUP($O80, 'Tethered Reference Chart'!$V$4:$X$38, 3, FALSE)),
IF($L80 = "C",
IF($N80 = "A",
VLOOKUP($O80, 'Tethered Reference Chart'!$M$4:$O$38, 3, FALSE), VLOOKUP($O80, 'Tethered Reference Chart'!$Y$4:$AA$38, 3, FALSE)), "")))</f>
        <v>#N/A</v>
      </c>
      <c r="S80" s="118" t="b">
        <f>IF('Design Tool'!$H89=30,IF($N80="A",VLOOKUP($O80,'Untethered Reference Chart'!$G$4:$I$38,3,FALSE),VLOOKUP($O80,'Untethered Reference Chart'!$S$4:$U$38,3,FALSE)))</f>
        <v>0</v>
      </c>
      <c r="T80" s="119" t="b">
        <f>IF('Design Tool'!$H89=30,IF($N80="A",VLOOKUP($O80,'Tethered Reference Chart'!$G$4:$I$38,3,FALSE),VLOOKUP($O80,'Tethered Reference Chart'!$S$4:$U$38,3,FALSE)))</f>
        <v>0</v>
      </c>
    </row>
    <row r="81" spans="11:20" x14ac:dyDescent="0.25">
      <c r="K81" s="117" t="e">
        <f>VLOOKUP('Design Tool'!G90, $B$12:$C$17, 2, TRUE)</f>
        <v>#N/A</v>
      </c>
      <c r="L81" s="118" t="e">
        <f>VLOOKUP('Design Tool'!H90,$D$12:$E$14, 2, FALSE)</f>
        <v>#N/A</v>
      </c>
      <c r="M81" s="118" t="e">
        <f>VLOOKUP('Design Tool'!L90, $F$12:$G$18, 2, FALSE)</f>
        <v>#N/A</v>
      </c>
      <c r="N81" s="118" t="e">
        <f>VLOOKUP('Design Tool'!J90, $H$12:$I$13, 2, FALSE)</f>
        <v>#N/A</v>
      </c>
      <c r="O81" s="118" t="e">
        <f t="shared" si="1"/>
        <v>#N/A</v>
      </c>
      <c r="P81" s="118" t="e">
        <f>IF(K81="F", "Special Design Needed",
IF('Design Tool'!H90=30,
IF(N81="B",
IF(M81="G","Special Design Needed","42"),"ERROR"),
IF('Design Tool'!H90=36,
IF(M81="G","Special Design Needed","48"),
IF('Design Tool'!H90=40,
IF(M81="G","Special Design Needed","48"),""))))</f>
        <v>#N/A</v>
      </c>
      <c r="Q81" s="118" t="e">
        <f>IF($L81="A",
IF($N81 = "A",
VLOOKUP($O81, 'Untethered Reference Chart'!$D$4:$F$38, 3, FALSE), VLOOKUP($O81, 'Untethered Reference Chart'!$P$4:$R$38, 3, FALSE)),
IF($L81 = "B",
IF($N81 = "A",
VLOOKUP($O81, 'Untethered Reference Chart'!$J$4:$L$38, 3, FALSE), VLOOKUP($O81, 'Untethered Reference Chart'!$V$4:$X$38, 3, FALSE)),
IF($L81 = "C",
IF($N81 = "A",
VLOOKUP($O81, 'Untethered Reference Chart'!$M$4:$O$38, 3, FALSE), VLOOKUP($O81, 'Untethered Reference Chart'!$Y$4:$AA$38, 3, FALSE)), "")))</f>
        <v>#N/A</v>
      </c>
      <c r="R81" s="118" t="e">
        <f>IF($L81="A",
IF($N81 = "A",
VLOOKUP($O81, 'Tethered Reference Chart'!$D$4:$F$38, 3, FALSE), VLOOKUP($O81, 'Tethered Reference Chart'!$P$4:$R$38, 3, FALSE)),
IF($L81 = "B",
IF($N81 = "A",
VLOOKUP($O81, 'Tethered Reference Chart'!$J$4:$L$38, 3, FALSE), VLOOKUP($O81, 'Tethered Reference Chart'!$V$4:$X$38, 3, FALSE)),
IF($L81 = "C",
IF($N81 = "A",
VLOOKUP($O81, 'Tethered Reference Chart'!$M$4:$O$38, 3, FALSE), VLOOKUP($O81, 'Tethered Reference Chart'!$Y$4:$AA$38, 3, FALSE)), "")))</f>
        <v>#N/A</v>
      </c>
      <c r="S81" s="118" t="b">
        <f>IF('Design Tool'!$H90=30,IF($N81="A",VLOOKUP($O81,'Untethered Reference Chart'!$G$4:$I$38,3,FALSE),VLOOKUP($O81,'Untethered Reference Chart'!$S$4:$U$38,3,FALSE)))</f>
        <v>0</v>
      </c>
      <c r="T81" s="119" t="b">
        <f>IF('Design Tool'!$H90=30,IF($N81="A",VLOOKUP($O81,'Tethered Reference Chart'!$G$4:$I$38,3,FALSE),VLOOKUP($O81,'Tethered Reference Chart'!$S$4:$U$38,3,FALSE)))</f>
        <v>0</v>
      </c>
    </row>
    <row r="82" spans="11:20" x14ac:dyDescent="0.25">
      <c r="K82" s="117" t="e">
        <f>VLOOKUP('Design Tool'!G91, $B$12:$C$17, 2, TRUE)</f>
        <v>#N/A</v>
      </c>
      <c r="L82" s="118" t="e">
        <f>VLOOKUP('Design Tool'!H91,$D$12:$E$14, 2, FALSE)</f>
        <v>#N/A</v>
      </c>
      <c r="M82" s="118" t="e">
        <f>VLOOKUP('Design Tool'!L91, $F$12:$G$18, 2, FALSE)</f>
        <v>#N/A</v>
      </c>
      <c r="N82" s="118" t="e">
        <f>VLOOKUP('Design Tool'!J91, $H$12:$I$13, 2, FALSE)</f>
        <v>#N/A</v>
      </c>
      <c r="O82" s="118" t="e">
        <f t="shared" si="1"/>
        <v>#N/A</v>
      </c>
      <c r="P82" s="118" t="e">
        <f>IF(K82="F", "Special Design Needed",
IF('Design Tool'!H91=30,
IF(N82="B",
IF(M82="G","Special Design Needed","42"),"ERROR"),
IF('Design Tool'!H91=36,
IF(M82="G","Special Design Needed","48"),
IF('Design Tool'!H91=40,
IF(M82="G","Special Design Needed","48"),""))))</f>
        <v>#N/A</v>
      </c>
      <c r="Q82" s="118" t="e">
        <f>IF($L82="A",
IF($N82 = "A",
VLOOKUP($O82, 'Untethered Reference Chart'!$D$4:$F$38, 3, FALSE), VLOOKUP($O82, 'Untethered Reference Chart'!$P$4:$R$38, 3, FALSE)),
IF($L82 = "B",
IF($N82 = "A",
VLOOKUP($O82, 'Untethered Reference Chart'!$J$4:$L$38, 3, FALSE), VLOOKUP($O82, 'Untethered Reference Chart'!$V$4:$X$38, 3, FALSE)),
IF($L82 = "C",
IF($N82 = "A",
VLOOKUP($O82, 'Untethered Reference Chart'!$M$4:$O$38, 3, FALSE), VLOOKUP($O82, 'Untethered Reference Chart'!$Y$4:$AA$38, 3, FALSE)), "")))</f>
        <v>#N/A</v>
      </c>
      <c r="R82" s="118" t="e">
        <f>IF($L82="A",
IF($N82 = "A",
VLOOKUP($O82, 'Tethered Reference Chart'!$D$4:$F$38, 3, FALSE), VLOOKUP($O82, 'Tethered Reference Chart'!$P$4:$R$38, 3, FALSE)),
IF($L82 = "B",
IF($N82 = "A",
VLOOKUP($O82, 'Tethered Reference Chart'!$J$4:$L$38, 3, FALSE), VLOOKUP($O82, 'Tethered Reference Chart'!$V$4:$X$38, 3, FALSE)),
IF($L82 = "C",
IF($N82 = "A",
VLOOKUP($O82, 'Tethered Reference Chart'!$M$4:$O$38, 3, FALSE), VLOOKUP($O82, 'Tethered Reference Chart'!$Y$4:$AA$38, 3, FALSE)), "")))</f>
        <v>#N/A</v>
      </c>
      <c r="S82" s="118" t="b">
        <f>IF('Design Tool'!$H91=30,IF($N82="A",VLOOKUP($O82,'Untethered Reference Chart'!$G$4:$I$38,3,FALSE),VLOOKUP($O82,'Untethered Reference Chart'!$S$4:$U$38,3,FALSE)))</f>
        <v>0</v>
      </c>
      <c r="T82" s="119" t="b">
        <f>IF('Design Tool'!$H91=30,IF($N82="A",VLOOKUP($O82,'Tethered Reference Chart'!$G$4:$I$38,3,FALSE),VLOOKUP($O82,'Tethered Reference Chart'!$S$4:$U$38,3,FALSE)))</f>
        <v>0</v>
      </c>
    </row>
    <row r="83" spans="11:20" x14ac:dyDescent="0.25">
      <c r="K83" s="117" t="e">
        <f>VLOOKUP('Design Tool'!G92, $B$12:$C$17, 2, TRUE)</f>
        <v>#N/A</v>
      </c>
      <c r="L83" s="118" t="e">
        <f>VLOOKUP('Design Tool'!H92,$D$12:$E$14, 2, FALSE)</f>
        <v>#N/A</v>
      </c>
      <c r="M83" s="118" t="e">
        <f>VLOOKUP('Design Tool'!L92, $F$12:$G$18, 2, FALSE)</f>
        <v>#N/A</v>
      </c>
      <c r="N83" s="118" t="e">
        <f>VLOOKUP('Design Tool'!J92, $H$12:$I$13, 2, FALSE)</f>
        <v>#N/A</v>
      </c>
      <c r="O83" s="118" t="e">
        <f t="shared" si="1"/>
        <v>#N/A</v>
      </c>
      <c r="P83" s="118" t="e">
        <f>IF(K83="F", "Special Design Needed",
IF('Design Tool'!H92=30,
IF(N83="B",
IF(M83="G","Special Design Needed","42"),"ERROR"),
IF('Design Tool'!H92=36,
IF(M83="G","Special Design Needed","48"),
IF('Design Tool'!H92=40,
IF(M83="G","Special Design Needed","48"),""))))</f>
        <v>#N/A</v>
      </c>
      <c r="Q83" s="118" t="e">
        <f>IF($L83="A",
IF($N83 = "A",
VLOOKUP($O83, 'Untethered Reference Chart'!$D$4:$F$38, 3, FALSE), VLOOKUP($O83, 'Untethered Reference Chart'!$P$4:$R$38, 3, FALSE)),
IF($L83 = "B",
IF($N83 = "A",
VLOOKUP($O83, 'Untethered Reference Chart'!$J$4:$L$38, 3, FALSE), VLOOKUP($O83, 'Untethered Reference Chart'!$V$4:$X$38, 3, FALSE)),
IF($L83 = "C",
IF($N83 = "A",
VLOOKUP($O83, 'Untethered Reference Chart'!$M$4:$O$38, 3, FALSE), VLOOKUP($O83, 'Untethered Reference Chart'!$Y$4:$AA$38, 3, FALSE)), "")))</f>
        <v>#N/A</v>
      </c>
      <c r="R83" s="118" t="e">
        <f>IF($L83="A",
IF($N83 = "A",
VLOOKUP($O83, 'Tethered Reference Chart'!$D$4:$F$38, 3, FALSE), VLOOKUP($O83, 'Tethered Reference Chart'!$P$4:$R$38, 3, FALSE)),
IF($L83 = "B",
IF($N83 = "A",
VLOOKUP($O83, 'Tethered Reference Chart'!$J$4:$L$38, 3, FALSE), VLOOKUP($O83, 'Tethered Reference Chart'!$V$4:$X$38, 3, FALSE)),
IF($L83 = "C",
IF($N83 = "A",
VLOOKUP($O83, 'Tethered Reference Chart'!$M$4:$O$38, 3, FALSE), VLOOKUP($O83, 'Tethered Reference Chart'!$Y$4:$AA$38, 3, FALSE)), "")))</f>
        <v>#N/A</v>
      </c>
      <c r="S83" s="118" t="b">
        <f>IF('Design Tool'!$H92=30,IF($N83="A",VLOOKUP($O83,'Untethered Reference Chart'!$G$4:$I$38,3,FALSE),VLOOKUP($O83,'Untethered Reference Chart'!$S$4:$U$38,3,FALSE)))</f>
        <v>0</v>
      </c>
      <c r="T83" s="119" t="b">
        <f>IF('Design Tool'!$H92=30,IF($N83="A",VLOOKUP($O83,'Tethered Reference Chart'!$G$4:$I$38,3,FALSE),VLOOKUP($O83,'Tethered Reference Chart'!$S$4:$U$38,3,FALSE)))</f>
        <v>0</v>
      </c>
    </row>
    <row r="84" spans="11:20" x14ac:dyDescent="0.25">
      <c r="K84" s="117" t="e">
        <f>VLOOKUP('Design Tool'!G93, $B$12:$C$17, 2, TRUE)</f>
        <v>#N/A</v>
      </c>
      <c r="L84" s="118" t="e">
        <f>VLOOKUP('Design Tool'!H93,$D$12:$E$14, 2, FALSE)</f>
        <v>#N/A</v>
      </c>
      <c r="M84" s="118" t="e">
        <f>VLOOKUP('Design Tool'!L93, $F$12:$G$18, 2, FALSE)</f>
        <v>#N/A</v>
      </c>
      <c r="N84" s="118" t="e">
        <f>VLOOKUP('Design Tool'!J93, $H$12:$I$13, 2, FALSE)</f>
        <v>#N/A</v>
      </c>
      <c r="O84" s="118" t="e">
        <f t="shared" si="1"/>
        <v>#N/A</v>
      </c>
      <c r="P84" s="118" t="e">
        <f>IF(K84="F", "Special Design Needed",
IF('Design Tool'!H93=30,
IF(N84="B",
IF(M84="G","Special Design Needed","42"),"ERROR"),
IF('Design Tool'!H93=36,
IF(M84="G","Special Design Needed","48"),
IF('Design Tool'!H93=40,
IF(M84="G","Special Design Needed","48"),""))))</f>
        <v>#N/A</v>
      </c>
      <c r="Q84" s="118" t="e">
        <f>IF($L84="A",
IF($N84 = "A",
VLOOKUP($O84, 'Untethered Reference Chart'!$D$4:$F$38, 3, FALSE), VLOOKUP($O84, 'Untethered Reference Chart'!$P$4:$R$38, 3, FALSE)),
IF($L84 = "B",
IF($N84 = "A",
VLOOKUP($O84, 'Untethered Reference Chart'!$J$4:$L$38, 3, FALSE), VLOOKUP($O84, 'Untethered Reference Chart'!$V$4:$X$38, 3, FALSE)),
IF($L84 = "C",
IF($N84 = "A",
VLOOKUP($O84, 'Untethered Reference Chart'!$M$4:$O$38, 3, FALSE), VLOOKUP($O84, 'Untethered Reference Chart'!$Y$4:$AA$38, 3, FALSE)), "")))</f>
        <v>#N/A</v>
      </c>
      <c r="R84" s="118" t="e">
        <f>IF($L84="A",
IF($N84 = "A",
VLOOKUP($O84, 'Tethered Reference Chart'!$D$4:$F$38, 3, FALSE), VLOOKUP($O84, 'Tethered Reference Chart'!$P$4:$R$38, 3, FALSE)),
IF($L84 = "B",
IF($N84 = "A",
VLOOKUP($O84, 'Tethered Reference Chart'!$J$4:$L$38, 3, FALSE), VLOOKUP($O84, 'Tethered Reference Chart'!$V$4:$X$38, 3, FALSE)),
IF($L84 = "C",
IF($N84 = "A",
VLOOKUP($O84, 'Tethered Reference Chart'!$M$4:$O$38, 3, FALSE), VLOOKUP($O84, 'Tethered Reference Chart'!$Y$4:$AA$38, 3, FALSE)), "")))</f>
        <v>#N/A</v>
      </c>
      <c r="S84" s="118" t="b">
        <f>IF('Design Tool'!$H93=30,IF($N84="A",VLOOKUP($O84,'Untethered Reference Chart'!$G$4:$I$38,3,FALSE),VLOOKUP($O84,'Untethered Reference Chart'!$S$4:$U$38,3,FALSE)))</f>
        <v>0</v>
      </c>
      <c r="T84" s="119" t="b">
        <f>IF('Design Tool'!$H93=30,IF($N84="A",VLOOKUP($O84,'Tethered Reference Chart'!$G$4:$I$38,3,FALSE),VLOOKUP($O84,'Tethered Reference Chart'!$S$4:$U$38,3,FALSE)))</f>
        <v>0</v>
      </c>
    </row>
    <row r="85" spans="11:20" x14ac:dyDescent="0.25">
      <c r="K85" s="117" t="e">
        <f>VLOOKUP('Design Tool'!G94, $B$12:$C$17, 2, TRUE)</f>
        <v>#N/A</v>
      </c>
      <c r="L85" s="118" t="e">
        <f>VLOOKUP('Design Tool'!H94,$D$12:$E$14, 2, FALSE)</f>
        <v>#N/A</v>
      </c>
      <c r="M85" s="118" t="e">
        <f>VLOOKUP('Design Tool'!L94, $F$12:$G$18, 2, FALSE)</f>
        <v>#N/A</v>
      </c>
      <c r="N85" s="118" t="e">
        <f>VLOOKUP('Design Tool'!J94, $H$12:$I$13, 2, FALSE)</f>
        <v>#N/A</v>
      </c>
      <c r="O85" s="118" t="e">
        <f t="shared" si="1"/>
        <v>#N/A</v>
      </c>
      <c r="P85" s="118" t="e">
        <f>IF(K85="F", "Special Design Needed",
IF('Design Tool'!H94=30,
IF(N85="B",
IF(M85="G","Special Design Needed","42"),"ERROR"),
IF('Design Tool'!H94=36,
IF(M85="G","Special Design Needed","48"),
IF('Design Tool'!H94=40,
IF(M85="G","Special Design Needed","48"),""))))</f>
        <v>#N/A</v>
      </c>
      <c r="Q85" s="118" t="e">
        <f>IF($L85="A",
IF($N85 = "A",
VLOOKUP($O85, 'Untethered Reference Chart'!$D$4:$F$38, 3, FALSE), VLOOKUP($O85, 'Untethered Reference Chart'!$P$4:$R$38, 3, FALSE)),
IF($L85 = "B",
IF($N85 = "A",
VLOOKUP($O85, 'Untethered Reference Chart'!$J$4:$L$38, 3, FALSE), VLOOKUP($O85, 'Untethered Reference Chart'!$V$4:$X$38, 3, FALSE)),
IF($L85 = "C",
IF($N85 = "A",
VLOOKUP($O85, 'Untethered Reference Chart'!$M$4:$O$38, 3, FALSE), VLOOKUP($O85, 'Untethered Reference Chart'!$Y$4:$AA$38, 3, FALSE)), "")))</f>
        <v>#N/A</v>
      </c>
      <c r="R85" s="118" t="e">
        <f>IF($L85="A",
IF($N85 = "A",
VLOOKUP($O85, 'Tethered Reference Chart'!$D$4:$F$38, 3, FALSE), VLOOKUP($O85, 'Tethered Reference Chart'!$P$4:$R$38, 3, FALSE)),
IF($L85 = "B",
IF($N85 = "A",
VLOOKUP($O85, 'Tethered Reference Chart'!$J$4:$L$38, 3, FALSE), VLOOKUP($O85, 'Tethered Reference Chart'!$V$4:$X$38, 3, FALSE)),
IF($L85 = "C",
IF($N85 = "A",
VLOOKUP($O85, 'Tethered Reference Chart'!$M$4:$O$38, 3, FALSE), VLOOKUP($O85, 'Tethered Reference Chart'!$Y$4:$AA$38, 3, FALSE)), "")))</f>
        <v>#N/A</v>
      </c>
      <c r="S85" s="118" t="b">
        <f>IF('Design Tool'!$H94=30,IF($N85="A",VLOOKUP($O85,'Untethered Reference Chart'!$G$4:$I$38,3,FALSE),VLOOKUP($O85,'Untethered Reference Chart'!$S$4:$U$38,3,FALSE)))</f>
        <v>0</v>
      </c>
      <c r="T85" s="119" t="b">
        <f>IF('Design Tool'!$H94=30,IF($N85="A",VLOOKUP($O85,'Tethered Reference Chart'!$G$4:$I$38,3,FALSE),VLOOKUP($O85,'Tethered Reference Chart'!$S$4:$U$38,3,FALSE)))</f>
        <v>0</v>
      </c>
    </row>
    <row r="86" spans="11:20" x14ac:dyDescent="0.25">
      <c r="K86" s="117" t="e">
        <f>VLOOKUP('Design Tool'!G95, $B$12:$C$17, 2, TRUE)</f>
        <v>#N/A</v>
      </c>
      <c r="L86" s="118" t="e">
        <f>VLOOKUP('Design Tool'!H95,$D$12:$E$14, 2, FALSE)</f>
        <v>#N/A</v>
      </c>
      <c r="M86" s="118" t="e">
        <f>VLOOKUP('Design Tool'!L95, $F$12:$G$18, 2, FALSE)</f>
        <v>#N/A</v>
      </c>
      <c r="N86" s="118" t="e">
        <f>VLOOKUP('Design Tool'!J95, $H$12:$I$13, 2, FALSE)</f>
        <v>#N/A</v>
      </c>
      <c r="O86" s="118" t="e">
        <f t="shared" si="1"/>
        <v>#N/A</v>
      </c>
      <c r="P86" s="118" t="e">
        <f>IF(K86="F", "Special Design Needed",
IF('Design Tool'!H95=30,
IF(N86="B",
IF(M86="G","Special Design Needed","42"),"ERROR"),
IF('Design Tool'!H95=36,
IF(M86="G","Special Design Needed","48"),
IF('Design Tool'!H95=40,
IF(M86="G","Special Design Needed","48"),""))))</f>
        <v>#N/A</v>
      </c>
      <c r="Q86" s="118" t="e">
        <f>IF($L86="A",
IF($N86 = "A",
VLOOKUP($O86, 'Untethered Reference Chart'!$D$4:$F$38, 3, FALSE), VLOOKUP($O86, 'Untethered Reference Chart'!$P$4:$R$38, 3, FALSE)),
IF($L86 = "B",
IF($N86 = "A",
VLOOKUP($O86, 'Untethered Reference Chart'!$J$4:$L$38, 3, FALSE), VLOOKUP($O86, 'Untethered Reference Chart'!$V$4:$X$38, 3, FALSE)),
IF($L86 = "C",
IF($N86 = "A",
VLOOKUP($O86, 'Untethered Reference Chart'!$M$4:$O$38, 3, FALSE), VLOOKUP($O86, 'Untethered Reference Chart'!$Y$4:$AA$38, 3, FALSE)), "")))</f>
        <v>#N/A</v>
      </c>
      <c r="R86" s="118" t="e">
        <f>IF($L86="A",
IF($N86 = "A",
VLOOKUP($O86, 'Tethered Reference Chart'!$D$4:$F$38, 3, FALSE), VLOOKUP($O86, 'Tethered Reference Chart'!$P$4:$R$38, 3, FALSE)),
IF($L86 = "B",
IF($N86 = "A",
VLOOKUP($O86, 'Tethered Reference Chart'!$J$4:$L$38, 3, FALSE), VLOOKUP($O86, 'Tethered Reference Chart'!$V$4:$X$38, 3, FALSE)),
IF($L86 = "C",
IF($N86 = "A",
VLOOKUP($O86, 'Tethered Reference Chart'!$M$4:$O$38, 3, FALSE), VLOOKUP($O86, 'Tethered Reference Chart'!$Y$4:$AA$38, 3, FALSE)), "")))</f>
        <v>#N/A</v>
      </c>
      <c r="S86" s="118" t="b">
        <f>IF('Design Tool'!$H95=30,IF($N86="A",VLOOKUP($O86,'Untethered Reference Chart'!$G$4:$I$38,3,FALSE),VLOOKUP($O86,'Untethered Reference Chart'!$S$4:$U$38,3,FALSE)))</f>
        <v>0</v>
      </c>
      <c r="T86" s="119" t="b">
        <f>IF('Design Tool'!$H95=30,IF($N86="A",VLOOKUP($O86,'Tethered Reference Chart'!$G$4:$I$38,3,FALSE),VLOOKUP($O86,'Tethered Reference Chart'!$S$4:$U$38,3,FALSE)))</f>
        <v>0</v>
      </c>
    </row>
    <row r="87" spans="11:20" x14ac:dyDescent="0.25">
      <c r="K87" s="117" t="e">
        <f>VLOOKUP('Design Tool'!G96, $B$12:$C$17, 2, TRUE)</f>
        <v>#N/A</v>
      </c>
      <c r="L87" s="118" t="e">
        <f>VLOOKUP('Design Tool'!H96,$D$12:$E$14, 2, FALSE)</f>
        <v>#N/A</v>
      </c>
      <c r="M87" s="118" t="e">
        <f>VLOOKUP('Design Tool'!L96, $F$12:$G$18, 2, FALSE)</f>
        <v>#N/A</v>
      </c>
      <c r="N87" s="118" t="e">
        <f>VLOOKUP('Design Tool'!J96, $H$12:$I$13, 2, FALSE)</f>
        <v>#N/A</v>
      </c>
      <c r="O87" s="118" t="e">
        <f t="shared" si="1"/>
        <v>#N/A</v>
      </c>
      <c r="P87" s="118" t="e">
        <f>IF(K87="F", "Special Design Needed",
IF('Design Tool'!H96=30,
IF(N87="B",
IF(M87="G","Special Design Needed","42"),"ERROR"),
IF('Design Tool'!H96=36,
IF(M87="G","Special Design Needed","48"),
IF('Design Tool'!H96=40,
IF(M87="G","Special Design Needed","48"),""))))</f>
        <v>#N/A</v>
      </c>
      <c r="Q87" s="118" t="e">
        <f>IF($L87="A",
IF($N87 = "A",
VLOOKUP($O87, 'Untethered Reference Chart'!$D$4:$F$38, 3, FALSE), VLOOKUP($O87, 'Untethered Reference Chart'!$P$4:$R$38, 3, FALSE)),
IF($L87 = "B",
IF($N87 = "A",
VLOOKUP($O87, 'Untethered Reference Chart'!$J$4:$L$38, 3, FALSE), VLOOKUP($O87, 'Untethered Reference Chart'!$V$4:$X$38, 3, FALSE)),
IF($L87 = "C",
IF($N87 = "A",
VLOOKUP($O87, 'Untethered Reference Chart'!$M$4:$O$38, 3, FALSE), VLOOKUP($O87, 'Untethered Reference Chart'!$Y$4:$AA$38, 3, FALSE)), "")))</f>
        <v>#N/A</v>
      </c>
      <c r="R87" s="118" t="e">
        <f>IF($L87="A",
IF($N87 = "A",
VLOOKUP($O87, 'Tethered Reference Chart'!$D$4:$F$38, 3, FALSE), VLOOKUP($O87, 'Tethered Reference Chart'!$P$4:$R$38, 3, FALSE)),
IF($L87 = "B",
IF($N87 = "A",
VLOOKUP($O87, 'Tethered Reference Chart'!$J$4:$L$38, 3, FALSE), VLOOKUP($O87, 'Tethered Reference Chart'!$V$4:$X$38, 3, FALSE)),
IF($L87 = "C",
IF($N87 = "A",
VLOOKUP($O87, 'Tethered Reference Chart'!$M$4:$O$38, 3, FALSE), VLOOKUP($O87, 'Tethered Reference Chart'!$Y$4:$AA$38, 3, FALSE)), "")))</f>
        <v>#N/A</v>
      </c>
      <c r="S87" s="118" t="b">
        <f>IF('Design Tool'!$H96=30,IF($N87="A",VLOOKUP($O87,'Untethered Reference Chart'!$G$4:$I$38,3,FALSE),VLOOKUP($O87,'Untethered Reference Chart'!$S$4:$U$38,3,FALSE)))</f>
        <v>0</v>
      </c>
      <c r="T87" s="119" t="b">
        <f>IF('Design Tool'!$H96=30,IF($N87="A",VLOOKUP($O87,'Tethered Reference Chart'!$G$4:$I$38,3,FALSE),VLOOKUP($O87,'Tethered Reference Chart'!$S$4:$U$38,3,FALSE)))</f>
        <v>0</v>
      </c>
    </row>
    <row r="88" spans="11:20" x14ac:dyDescent="0.25">
      <c r="K88" s="117" t="e">
        <f>VLOOKUP('Design Tool'!G97, $B$12:$C$17, 2, TRUE)</f>
        <v>#N/A</v>
      </c>
      <c r="L88" s="118" t="e">
        <f>VLOOKUP('Design Tool'!H97,$D$12:$E$14, 2, FALSE)</f>
        <v>#N/A</v>
      </c>
      <c r="M88" s="118" t="e">
        <f>VLOOKUP('Design Tool'!L97, $F$12:$G$18, 2, FALSE)</f>
        <v>#N/A</v>
      </c>
      <c r="N88" s="118" t="e">
        <f>VLOOKUP('Design Tool'!J97, $H$12:$I$13, 2, FALSE)</f>
        <v>#N/A</v>
      </c>
      <c r="O88" s="118" t="e">
        <f t="shared" si="1"/>
        <v>#N/A</v>
      </c>
      <c r="P88" s="118" t="e">
        <f>IF(K88="F", "Special Design Needed",
IF('Design Tool'!H97=30,
IF(N88="B",
IF(M88="G","Special Design Needed","42"),"ERROR"),
IF('Design Tool'!H97=36,
IF(M88="G","Special Design Needed","48"),
IF('Design Tool'!H97=40,
IF(M88="G","Special Design Needed","48"),""))))</f>
        <v>#N/A</v>
      </c>
      <c r="Q88" s="118" t="e">
        <f>IF($L88="A",
IF($N88 = "A",
VLOOKUP($O88, 'Untethered Reference Chart'!$D$4:$F$38, 3, FALSE), VLOOKUP($O88, 'Untethered Reference Chart'!$P$4:$R$38, 3, FALSE)),
IF($L88 = "B",
IF($N88 = "A",
VLOOKUP($O88, 'Untethered Reference Chart'!$J$4:$L$38, 3, FALSE), VLOOKUP($O88, 'Untethered Reference Chart'!$V$4:$X$38, 3, FALSE)),
IF($L88 = "C",
IF($N88 = "A",
VLOOKUP($O88, 'Untethered Reference Chart'!$M$4:$O$38, 3, FALSE), VLOOKUP($O88, 'Untethered Reference Chart'!$Y$4:$AA$38, 3, FALSE)), "")))</f>
        <v>#N/A</v>
      </c>
      <c r="R88" s="118" t="e">
        <f>IF($L88="A",
IF($N88 = "A",
VLOOKUP($O88, 'Tethered Reference Chart'!$D$4:$F$38, 3, FALSE), VLOOKUP($O88, 'Tethered Reference Chart'!$P$4:$R$38, 3, FALSE)),
IF($L88 = "B",
IF($N88 = "A",
VLOOKUP($O88, 'Tethered Reference Chart'!$J$4:$L$38, 3, FALSE), VLOOKUP($O88, 'Tethered Reference Chart'!$V$4:$X$38, 3, FALSE)),
IF($L88 = "C",
IF($N88 = "A",
VLOOKUP($O88, 'Tethered Reference Chart'!$M$4:$O$38, 3, FALSE), VLOOKUP($O88, 'Tethered Reference Chart'!$Y$4:$AA$38, 3, FALSE)), "")))</f>
        <v>#N/A</v>
      </c>
      <c r="S88" s="118" t="b">
        <f>IF('Design Tool'!$H97=30,IF($N88="A",VLOOKUP($O88,'Untethered Reference Chart'!$G$4:$I$38,3,FALSE),VLOOKUP($O88,'Untethered Reference Chart'!$S$4:$U$38,3,FALSE)))</f>
        <v>0</v>
      </c>
      <c r="T88" s="119" t="b">
        <f>IF('Design Tool'!$H97=30,IF($N88="A",VLOOKUP($O88,'Tethered Reference Chart'!$G$4:$I$38,3,FALSE),VLOOKUP($O88,'Tethered Reference Chart'!$S$4:$U$38,3,FALSE)))</f>
        <v>0</v>
      </c>
    </row>
    <row r="89" spans="11:20" x14ac:dyDescent="0.25">
      <c r="K89" s="117" t="e">
        <f>VLOOKUP('Design Tool'!G98, $B$12:$C$17, 2, TRUE)</f>
        <v>#N/A</v>
      </c>
      <c r="L89" s="118" t="e">
        <f>VLOOKUP('Design Tool'!H98,$D$12:$E$14, 2, FALSE)</f>
        <v>#N/A</v>
      </c>
      <c r="M89" s="118" t="e">
        <f>VLOOKUP('Design Tool'!L98, $F$12:$G$18, 2, FALSE)</f>
        <v>#N/A</v>
      </c>
      <c r="N89" s="118" t="e">
        <f>VLOOKUP('Design Tool'!J98, $H$12:$I$13, 2, FALSE)</f>
        <v>#N/A</v>
      </c>
      <c r="O89" s="118" t="e">
        <f t="shared" si="1"/>
        <v>#N/A</v>
      </c>
      <c r="P89" s="118" t="e">
        <f>IF(K89="F", "Special Design Needed",
IF('Design Tool'!H98=30,
IF(N89="B",
IF(M89="G","Special Design Needed","42"),"ERROR"),
IF('Design Tool'!H98=36,
IF(M89="G","Special Design Needed","48"),
IF('Design Tool'!H98=40,
IF(M89="G","Special Design Needed","48"),""))))</f>
        <v>#N/A</v>
      </c>
      <c r="Q89" s="118" t="e">
        <f>IF($L89="A",
IF($N89 = "A",
VLOOKUP($O89, 'Untethered Reference Chart'!$D$4:$F$38, 3, FALSE), VLOOKUP($O89, 'Untethered Reference Chart'!$P$4:$R$38, 3, FALSE)),
IF($L89 = "B",
IF($N89 = "A",
VLOOKUP($O89, 'Untethered Reference Chart'!$J$4:$L$38, 3, FALSE), VLOOKUP($O89, 'Untethered Reference Chart'!$V$4:$X$38, 3, FALSE)),
IF($L89 = "C",
IF($N89 = "A",
VLOOKUP($O89, 'Untethered Reference Chart'!$M$4:$O$38, 3, FALSE), VLOOKUP($O89, 'Untethered Reference Chart'!$Y$4:$AA$38, 3, FALSE)), "")))</f>
        <v>#N/A</v>
      </c>
      <c r="R89" s="118" t="e">
        <f>IF($L89="A",
IF($N89 = "A",
VLOOKUP($O89, 'Tethered Reference Chart'!$D$4:$F$38, 3, FALSE), VLOOKUP($O89, 'Tethered Reference Chart'!$P$4:$R$38, 3, FALSE)),
IF($L89 = "B",
IF($N89 = "A",
VLOOKUP($O89, 'Tethered Reference Chart'!$J$4:$L$38, 3, FALSE), VLOOKUP($O89, 'Tethered Reference Chart'!$V$4:$X$38, 3, FALSE)),
IF($L89 = "C",
IF($N89 = "A",
VLOOKUP($O89, 'Tethered Reference Chart'!$M$4:$O$38, 3, FALSE), VLOOKUP($O89, 'Tethered Reference Chart'!$Y$4:$AA$38, 3, FALSE)), "")))</f>
        <v>#N/A</v>
      </c>
      <c r="S89" s="118" t="b">
        <f>IF('Design Tool'!$H98=30,IF($N89="A",VLOOKUP($O89,'Untethered Reference Chart'!$G$4:$I$38,3,FALSE),VLOOKUP($O89,'Untethered Reference Chart'!$S$4:$U$38,3,FALSE)))</f>
        <v>0</v>
      </c>
      <c r="T89" s="119" t="b">
        <f>IF('Design Tool'!$H98=30,IF($N89="A",VLOOKUP($O89,'Tethered Reference Chart'!$G$4:$I$38,3,FALSE),VLOOKUP($O89,'Tethered Reference Chart'!$S$4:$U$38,3,FALSE)))</f>
        <v>0</v>
      </c>
    </row>
    <row r="90" spans="11:20" x14ac:dyDescent="0.25">
      <c r="K90" s="117" t="e">
        <f>VLOOKUP('Design Tool'!G99, $B$12:$C$17, 2, TRUE)</f>
        <v>#N/A</v>
      </c>
      <c r="L90" s="118" t="e">
        <f>VLOOKUP('Design Tool'!H99,$D$12:$E$14, 2, FALSE)</f>
        <v>#N/A</v>
      </c>
      <c r="M90" s="118" t="e">
        <f>VLOOKUP('Design Tool'!L99, $F$12:$G$18, 2, FALSE)</f>
        <v>#N/A</v>
      </c>
      <c r="N90" s="118" t="e">
        <f>VLOOKUP('Design Tool'!J99, $H$12:$I$13, 2, FALSE)</f>
        <v>#N/A</v>
      </c>
      <c r="O90" s="118" t="e">
        <f t="shared" si="1"/>
        <v>#N/A</v>
      </c>
      <c r="P90" s="118" t="e">
        <f>IF(K90="F", "Special Design Needed",
IF('Design Tool'!H99=30,
IF(N90="B",
IF(M90="G","Special Design Needed","42"),"ERROR"),
IF('Design Tool'!H99=36,
IF(M90="G","Special Design Needed","48"),
IF('Design Tool'!H99=40,
IF(M90="G","Special Design Needed","48"),""))))</f>
        <v>#N/A</v>
      </c>
      <c r="Q90" s="118" t="e">
        <f>IF($L90="A",
IF($N90 = "A",
VLOOKUP($O90, 'Untethered Reference Chart'!$D$4:$F$38, 3, FALSE), VLOOKUP($O90, 'Untethered Reference Chart'!$P$4:$R$38, 3, FALSE)),
IF($L90 = "B",
IF($N90 = "A",
VLOOKUP($O90, 'Untethered Reference Chart'!$J$4:$L$38, 3, FALSE), VLOOKUP($O90, 'Untethered Reference Chart'!$V$4:$X$38, 3, FALSE)),
IF($L90 = "C",
IF($N90 = "A",
VLOOKUP($O90, 'Untethered Reference Chart'!$M$4:$O$38, 3, FALSE), VLOOKUP($O90, 'Untethered Reference Chart'!$Y$4:$AA$38, 3, FALSE)), "")))</f>
        <v>#N/A</v>
      </c>
      <c r="R90" s="118" t="e">
        <f>IF($L90="A",
IF($N90 = "A",
VLOOKUP($O90, 'Tethered Reference Chart'!$D$4:$F$38, 3, FALSE), VLOOKUP($O90, 'Tethered Reference Chart'!$P$4:$R$38, 3, FALSE)),
IF($L90 = "B",
IF($N90 = "A",
VLOOKUP($O90, 'Tethered Reference Chart'!$J$4:$L$38, 3, FALSE), VLOOKUP($O90, 'Tethered Reference Chart'!$V$4:$X$38, 3, FALSE)),
IF($L90 = "C",
IF($N90 = "A",
VLOOKUP($O90, 'Tethered Reference Chart'!$M$4:$O$38, 3, FALSE), VLOOKUP($O90, 'Tethered Reference Chart'!$Y$4:$AA$38, 3, FALSE)), "")))</f>
        <v>#N/A</v>
      </c>
      <c r="S90" s="118" t="b">
        <f>IF('Design Tool'!$H99=30,IF($N90="A",VLOOKUP($O90,'Untethered Reference Chart'!$G$4:$I$38,3,FALSE),VLOOKUP($O90,'Untethered Reference Chart'!$S$4:$U$38,3,FALSE)))</f>
        <v>0</v>
      </c>
      <c r="T90" s="119" t="b">
        <f>IF('Design Tool'!$H99=30,IF($N90="A",VLOOKUP($O90,'Tethered Reference Chart'!$G$4:$I$38,3,FALSE),VLOOKUP($O90,'Tethered Reference Chart'!$S$4:$U$38,3,FALSE)))</f>
        <v>0</v>
      </c>
    </row>
    <row r="91" spans="11:20" x14ac:dyDescent="0.25">
      <c r="K91" s="117" t="e">
        <f>VLOOKUP('Design Tool'!G100, $B$12:$C$17, 2, TRUE)</f>
        <v>#N/A</v>
      </c>
      <c r="L91" s="118" t="e">
        <f>VLOOKUP('Design Tool'!H100,$D$12:$E$14, 2, FALSE)</f>
        <v>#N/A</v>
      </c>
      <c r="M91" s="118" t="e">
        <f>VLOOKUP('Design Tool'!L100, $F$12:$G$18, 2, FALSE)</f>
        <v>#N/A</v>
      </c>
      <c r="N91" s="118" t="e">
        <f>VLOOKUP('Design Tool'!J100, $H$12:$I$13, 2, FALSE)</f>
        <v>#N/A</v>
      </c>
      <c r="O91" s="118" t="e">
        <f t="shared" si="1"/>
        <v>#N/A</v>
      </c>
      <c r="P91" s="118" t="e">
        <f>IF(K91="F", "Special Design Needed",
IF('Design Tool'!H100=30,
IF(N91="B",
IF(M91="G","Special Design Needed","42"),"ERROR"),
IF('Design Tool'!H100=36,
IF(M91="G","Special Design Needed","48"),
IF('Design Tool'!H100=40,
IF(M91="G","Special Design Needed","48"),""))))</f>
        <v>#N/A</v>
      </c>
      <c r="Q91" s="118" t="e">
        <f>IF($L91="A",
IF($N91 = "A",
VLOOKUP($O91, 'Untethered Reference Chart'!$D$4:$F$38, 3, FALSE), VLOOKUP($O91, 'Untethered Reference Chart'!$P$4:$R$38, 3, FALSE)),
IF($L91 = "B",
IF($N91 = "A",
VLOOKUP($O91, 'Untethered Reference Chart'!$J$4:$L$38, 3, FALSE), VLOOKUP($O91, 'Untethered Reference Chart'!$V$4:$X$38, 3, FALSE)),
IF($L91 = "C",
IF($N91 = "A",
VLOOKUP($O91, 'Untethered Reference Chart'!$M$4:$O$38, 3, FALSE), VLOOKUP($O91, 'Untethered Reference Chart'!$Y$4:$AA$38, 3, FALSE)), "")))</f>
        <v>#N/A</v>
      </c>
      <c r="R91" s="118" t="e">
        <f>IF($L91="A",
IF($N91 = "A",
VLOOKUP($O91, 'Tethered Reference Chart'!$D$4:$F$38, 3, FALSE), VLOOKUP($O91, 'Tethered Reference Chart'!$P$4:$R$38, 3, FALSE)),
IF($L91 = "B",
IF($N91 = "A",
VLOOKUP($O91, 'Tethered Reference Chart'!$J$4:$L$38, 3, FALSE), VLOOKUP($O91, 'Tethered Reference Chart'!$V$4:$X$38, 3, FALSE)),
IF($L91 = "C",
IF($N91 = "A",
VLOOKUP($O91, 'Tethered Reference Chart'!$M$4:$O$38, 3, FALSE), VLOOKUP($O91, 'Tethered Reference Chart'!$Y$4:$AA$38, 3, FALSE)), "")))</f>
        <v>#N/A</v>
      </c>
      <c r="S91" s="118" t="b">
        <f>IF('Design Tool'!$H100=30,IF($N91="A",VLOOKUP($O91,'Untethered Reference Chart'!$G$4:$I$38,3,FALSE),VLOOKUP($O91,'Untethered Reference Chart'!$S$4:$U$38,3,FALSE)))</f>
        <v>0</v>
      </c>
      <c r="T91" s="119" t="b">
        <f>IF('Design Tool'!$H100=30,IF($N91="A",VLOOKUP($O91,'Tethered Reference Chart'!$G$4:$I$38,3,FALSE),VLOOKUP($O91,'Tethered Reference Chart'!$S$4:$U$38,3,FALSE)))</f>
        <v>0</v>
      </c>
    </row>
    <row r="92" spans="11:20" x14ac:dyDescent="0.25">
      <c r="K92" s="117" t="e">
        <f>VLOOKUP('Design Tool'!G101, $B$12:$C$17, 2, TRUE)</f>
        <v>#N/A</v>
      </c>
      <c r="L92" s="118" t="e">
        <f>VLOOKUP('Design Tool'!H101,$D$12:$E$14, 2, FALSE)</f>
        <v>#N/A</v>
      </c>
      <c r="M92" s="118" t="e">
        <f>VLOOKUP('Design Tool'!L101, $F$12:$G$18, 2, FALSE)</f>
        <v>#N/A</v>
      </c>
      <c r="N92" s="118" t="e">
        <f>VLOOKUP('Design Tool'!J101, $H$12:$I$13, 2, FALSE)</f>
        <v>#N/A</v>
      </c>
      <c r="O92" s="118" t="e">
        <f t="shared" si="1"/>
        <v>#N/A</v>
      </c>
      <c r="P92" s="118" t="e">
        <f>IF(K92="F", "Special Design Needed",
IF('Design Tool'!H101=30,
IF(N92="B",
IF(M92="G","Special Design Needed","42"),"ERROR"),
IF('Design Tool'!H101=36,
IF(M92="G","Special Design Needed","48"),
IF('Design Tool'!H101=40,
IF(M92="G","Special Design Needed","48"),""))))</f>
        <v>#N/A</v>
      </c>
      <c r="Q92" s="118" t="e">
        <f>IF($L92="A",
IF($N92 = "A",
VLOOKUP($O92, 'Untethered Reference Chart'!$D$4:$F$38, 3, FALSE), VLOOKUP($O92, 'Untethered Reference Chart'!$P$4:$R$38, 3, FALSE)),
IF($L92 = "B",
IF($N92 = "A",
VLOOKUP($O92, 'Untethered Reference Chart'!$J$4:$L$38, 3, FALSE), VLOOKUP($O92, 'Untethered Reference Chart'!$V$4:$X$38, 3, FALSE)),
IF($L92 = "C",
IF($N92 = "A",
VLOOKUP($O92, 'Untethered Reference Chart'!$M$4:$O$38, 3, FALSE), VLOOKUP($O92, 'Untethered Reference Chart'!$Y$4:$AA$38, 3, FALSE)), "")))</f>
        <v>#N/A</v>
      </c>
      <c r="R92" s="118" t="e">
        <f>IF($L92="A",
IF($N92 = "A",
VLOOKUP($O92, 'Tethered Reference Chart'!$D$4:$F$38, 3, FALSE), VLOOKUP($O92, 'Tethered Reference Chart'!$P$4:$R$38, 3, FALSE)),
IF($L92 = "B",
IF($N92 = "A",
VLOOKUP($O92, 'Tethered Reference Chart'!$J$4:$L$38, 3, FALSE), VLOOKUP($O92, 'Tethered Reference Chart'!$V$4:$X$38, 3, FALSE)),
IF($L92 = "C",
IF($N92 = "A",
VLOOKUP($O92, 'Tethered Reference Chart'!$M$4:$O$38, 3, FALSE), VLOOKUP($O92, 'Tethered Reference Chart'!$Y$4:$AA$38, 3, FALSE)), "")))</f>
        <v>#N/A</v>
      </c>
      <c r="S92" s="118" t="b">
        <f>IF('Design Tool'!$H101=30,IF($N92="A",VLOOKUP($O92,'Untethered Reference Chart'!$G$4:$I$38,3,FALSE),VLOOKUP($O92,'Untethered Reference Chart'!$S$4:$U$38,3,FALSE)))</f>
        <v>0</v>
      </c>
      <c r="T92" s="119" t="b">
        <f>IF('Design Tool'!$H101=30,IF($N92="A",VLOOKUP($O92,'Tethered Reference Chart'!$G$4:$I$38,3,FALSE),VLOOKUP($O92,'Tethered Reference Chart'!$S$4:$U$38,3,FALSE)))</f>
        <v>0</v>
      </c>
    </row>
    <row r="93" spans="11:20" x14ac:dyDescent="0.25">
      <c r="K93" s="117" t="e">
        <f>VLOOKUP('Design Tool'!G102, $B$12:$C$17, 2, TRUE)</f>
        <v>#N/A</v>
      </c>
      <c r="L93" s="118" t="e">
        <f>VLOOKUP('Design Tool'!H102,$D$12:$E$14, 2, FALSE)</f>
        <v>#N/A</v>
      </c>
      <c r="M93" s="118" t="e">
        <f>VLOOKUP('Design Tool'!L102, $F$12:$G$18, 2, FALSE)</f>
        <v>#N/A</v>
      </c>
      <c r="N93" s="118" t="e">
        <f>VLOOKUP('Design Tool'!J102, $H$12:$I$13, 2, FALSE)</f>
        <v>#N/A</v>
      </c>
      <c r="O93" s="118" t="e">
        <f t="shared" si="1"/>
        <v>#N/A</v>
      </c>
      <c r="P93" s="118" t="e">
        <f>IF(K93="F", "Special Design Needed",
IF('Design Tool'!H102=30,
IF(N93="B",
IF(M93="G","Special Design Needed","42"),"ERROR"),
IF('Design Tool'!H102=36,
IF(M93="G","Special Design Needed","48"),
IF('Design Tool'!H102=40,
IF(M93="G","Special Design Needed","48"),""))))</f>
        <v>#N/A</v>
      </c>
      <c r="Q93" s="118" t="e">
        <f>IF($L93="A",
IF($N93 = "A",
VLOOKUP($O93, 'Untethered Reference Chart'!$D$4:$F$38, 3, FALSE), VLOOKUP($O93, 'Untethered Reference Chart'!$P$4:$R$38, 3, FALSE)),
IF($L93 = "B",
IF($N93 = "A",
VLOOKUP($O93, 'Untethered Reference Chart'!$J$4:$L$38, 3, FALSE), VLOOKUP($O93, 'Untethered Reference Chart'!$V$4:$X$38, 3, FALSE)),
IF($L93 = "C",
IF($N93 = "A",
VLOOKUP($O93, 'Untethered Reference Chart'!$M$4:$O$38, 3, FALSE), VLOOKUP($O93, 'Untethered Reference Chart'!$Y$4:$AA$38, 3, FALSE)), "")))</f>
        <v>#N/A</v>
      </c>
      <c r="R93" s="118" t="e">
        <f>IF($L93="A",
IF($N93 = "A",
VLOOKUP($O93, 'Tethered Reference Chart'!$D$4:$F$38, 3, FALSE), VLOOKUP($O93, 'Tethered Reference Chart'!$P$4:$R$38, 3, FALSE)),
IF($L93 = "B",
IF($N93 = "A",
VLOOKUP($O93, 'Tethered Reference Chart'!$J$4:$L$38, 3, FALSE), VLOOKUP($O93, 'Tethered Reference Chart'!$V$4:$X$38, 3, FALSE)),
IF($L93 = "C",
IF($N93 = "A",
VLOOKUP($O93, 'Tethered Reference Chart'!$M$4:$O$38, 3, FALSE), VLOOKUP($O93, 'Tethered Reference Chart'!$Y$4:$AA$38, 3, FALSE)), "")))</f>
        <v>#N/A</v>
      </c>
      <c r="S93" s="118" t="b">
        <f>IF('Design Tool'!$H102=30,IF($N93="A",VLOOKUP($O93,'Untethered Reference Chart'!$G$4:$I$38,3,FALSE),VLOOKUP($O93,'Untethered Reference Chart'!$S$4:$U$38,3,FALSE)))</f>
        <v>0</v>
      </c>
      <c r="T93" s="119" t="b">
        <f>IF('Design Tool'!$H102=30,IF($N93="A",VLOOKUP($O93,'Tethered Reference Chart'!$G$4:$I$38,3,FALSE),VLOOKUP($O93,'Tethered Reference Chart'!$S$4:$U$38,3,FALSE)))</f>
        <v>0</v>
      </c>
    </row>
    <row r="94" spans="11:20" x14ac:dyDescent="0.25">
      <c r="K94" s="117" t="e">
        <f>VLOOKUP('Design Tool'!G103, $B$12:$C$17, 2, TRUE)</f>
        <v>#N/A</v>
      </c>
      <c r="L94" s="118" t="e">
        <f>VLOOKUP('Design Tool'!H103,$D$12:$E$14, 2, FALSE)</f>
        <v>#N/A</v>
      </c>
      <c r="M94" s="118" t="e">
        <f>VLOOKUP('Design Tool'!L103, $F$12:$G$18, 2, FALSE)</f>
        <v>#N/A</v>
      </c>
      <c r="N94" s="118" t="e">
        <f>VLOOKUP('Design Tool'!J103, $H$12:$I$13, 2, FALSE)</f>
        <v>#N/A</v>
      </c>
      <c r="O94" s="118" t="e">
        <f t="shared" si="1"/>
        <v>#N/A</v>
      </c>
      <c r="P94" s="118" t="e">
        <f>IF(K94="F", "Special Design Needed",
IF('Design Tool'!H103=30,
IF(N94="B",
IF(M94="G","Special Design Needed","42"),"ERROR"),
IF('Design Tool'!H103=36,
IF(M94="G","Special Design Needed","48"),
IF('Design Tool'!H103=40,
IF(M94="G","Special Design Needed","48"),""))))</f>
        <v>#N/A</v>
      </c>
      <c r="Q94" s="118" t="e">
        <f>IF($L94="A",
IF($N94 = "A",
VLOOKUP($O94, 'Untethered Reference Chart'!$D$4:$F$38, 3, FALSE), VLOOKUP($O94, 'Untethered Reference Chart'!$P$4:$R$38, 3, FALSE)),
IF($L94 = "B",
IF($N94 = "A",
VLOOKUP($O94, 'Untethered Reference Chart'!$J$4:$L$38, 3, FALSE), VLOOKUP($O94, 'Untethered Reference Chart'!$V$4:$X$38, 3, FALSE)),
IF($L94 = "C",
IF($N94 = "A",
VLOOKUP($O94, 'Untethered Reference Chart'!$M$4:$O$38, 3, FALSE), VLOOKUP($O94, 'Untethered Reference Chart'!$Y$4:$AA$38, 3, FALSE)), "")))</f>
        <v>#N/A</v>
      </c>
      <c r="R94" s="118" t="e">
        <f>IF($L94="A",
IF($N94 = "A",
VLOOKUP($O94, 'Tethered Reference Chart'!$D$4:$F$38, 3, FALSE), VLOOKUP($O94, 'Tethered Reference Chart'!$P$4:$R$38, 3, FALSE)),
IF($L94 = "B",
IF($N94 = "A",
VLOOKUP($O94, 'Tethered Reference Chart'!$J$4:$L$38, 3, FALSE), VLOOKUP($O94, 'Tethered Reference Chart'!$V$4:$X$38, 3, FALSE)),
IF($L94 = "C",
IF($N94 = "A",
VLOOKUP($O94, 'Tethered Reference Chart'!$M$4:$O$38, 3, FALSE), VLOOKUP($O94, 'Tethered Reference Chart'!$Y$4:$AA$38, 3, FALSE)), "")))</f>
        <v>#N/A</v>
      </c>
      <c r="S94" s="118" t="b">
        <f>IF('Design Tool'!$H103=30,IF($N94="A",VLOOKUP($O94,'Untethered Reference Chart'!$G$4:$I$38,3,FALSE),VLOOKUP($O94,'Untethered Reference Chart'!$S$4:$U$38,3,FALSE)))</f>
        <v>0</v>
      </c>
      <c r="T94" s="119" t="b">
        <f>IF('Design Tool'!$H103=30,IF($N94="A",VLOOKUP($O94,'Tethered Reference Chart'!$G$4:$I$38,3,FALSE),VLOOKUP($O94,'Tethered Reference Chart'!$S$4:$U$38,3,FALSE)))</f>
        <v>0</v>
      </c>
    </row>
    <row r="95" spans="11:20" x14ac:dyDescent="0.25">
      <c r="K95" s="117" t="e">
        <f>VLOOKUP('Design Tool'!G104, $B$12:$C$17, 2, TRUE)</f>
        <v>#N/A</v>
      </c>
      <c r="L95" s="118" t="e">
        <f>VLOOKUP('Design Tool'!H104,$D$12:$E$14, 2, FALSE)</f>
        <v>#N/A</v>
      </c>
      <c r="M95" s="118" t="e">
        <f>VLOOKUP('Design Tool'!L104, $F$12:$G$18, 2, FALSE)</f>
        <v>#N/A</v>
      </c>
      <c r="N95" s="118" t="e">
        <f>VLOOKUP('Design Tool'!J104, $H$12:$I$13, 2, FALSE)</f>
        <v>#N/A</v>
      </c>
      <c r="O95" s="118" t="e">
        <f t="shared" si="1"/>
        <v>#N/A</v>
      </c>
      <c r="P95" s="118" t="e">
        <f>IF(K95="F", "Special Design Needed",
IF('Design Tool'!H104=30,
IF(N95="B",
IF(M95="G","Special Design Needed","42"),"ERROR"),
IF('Design Tool'!H104=36,
IF(M95="G","Special Design Needed","48"),
IF('Design Tool'!H104=40,
IF(M95="G","Special Design Needed","48"),""))))</f>
        <v>#N/A</v>
      </c>
      <c r="Q95" s="118" t="e">
        <f>IF($L95="A",
IF($N95 = "A",
VLOOKUP($O95, 'Untethered Reference Chart'!$D$4:$F$38, 3, FALSE), VLOOKUP($O95, 'Untethered Reference Chart'!$P$4:$R$38, 3, FALSE)),
IF($L95 = "B",
IF($N95 = "A",
VLOOKUP($O95, 'Untethered Reference Chart'!$J$4:$L$38, 3, FALSE), VLOOKUP($O95, 'Untethered Reference Chart'!$V$4:$X$38, 3, FALSE)),
IF($L95 = "C",
IF($N95 = "A",
VLOOKUP($O95, 'Untethered Reference Chart'!$M$4:$O$38, 3, FALSE), VLOOKUP($O95, 'Untethered Reference Chart'!$Y$4:$AA$38, 3, FALSE)), "")))</f>
        <v>#N/A</v>
      </c>
      <c r="R95" s="118" t="e">
        <f>IF($L95="A",
IF($N95 = "A",
VLOOKUP($O95, 'Tethered Reference Chart'!$D$4:$F$38, 3, FALSE), VLOOKUP($O95, 'Tethered Reference Chart'!$P$4:$R$38, 3, FALSE)),
IF($L95 = "B",
IF($N95 = "A",
VLOOKUP($O95, 'Tethered Reference Chart'!$J$4:$L$38, 3, FALSE), VLOOKUP($O95, 'Tethered Reference Chart'!$V$4:$X$38, 3, FALSE)),
IF($L95 = "C",
IF($N95 = "A",
VLOOKUP($O95, 'Tethered Reference Chart'!$M$4:$O$38, 3, FALSE), VLOOKUP($O95, 'Tethered Reference Chart'!$Y$4:$AA$38, 3, FALSE)), "")))</f>
        <v>#N/A</v>
      </c>
      <c r="S95" s="118" t="b">
        <f>IF('Design Tool'!$H104=30,IF($N95="A",VLOOKUP($O95,'Untethered Reference Chart'!$G$4:$I$38,3,FALSE),VLOOKUP($O95,'Untethered Reference Chart'!$S$4:$U$38,3,FALSE)))</f>
        <v>0</v>
      </c>
      <c r="T95" s="119" t="b">
        <f>IF('Design Tool'!$H104=30,IF($N95="A",VLOOKUP($O95,'Tethered Reference Chart'!$G$4:$I$38,3,FALSE),VLOOKUP($O95,'Tethered Reference Chart'!$S$4:$U$38,3,FALSE)))</f>
        <v>0</v>
      </c>
    </row>
    <row r="96" spans="11:20" x14ac:dyDescent="0.25">
      <c r="K96" s="117" t="e">
        <f>VLOOKUP('Design Tool'!G105, $B$12:$C$17, 2, TRUE)</f>
        <v>#N/A</v>
      </c>
      <c r="L96" s="118" t="e">
        <f>VLOOKUP('Design Tool'!H105,$D$12:$E$14, 2, FALSE)</f>
        <v>#N/A</v>
      </c>
      <c r="M96" s="118" t="e">
        <f>VLOOKUP('Design Tool'!L105, $F$12:$G$18, 2, FALSE)</f>
        <v>#N/A</v>
      </c>
      <c r="N96" s="118" t="e">
        <f>VLOOKUP('Design Tool'!J105, $H$12:$I$13, 2, FALSE)</f>
        <v>#N/A</v>
      </c>
      <c r="O96" s="118" t="e">
        <f t="shared" si="1"/>
        <v>#N/A</v>
      </c>
      <c r="P96" s="118" t="e">
        <f>IF(K96="F", "Special Design Needed",
IF('Design Tool'!H105=30,
IF(N96="B",
IF(M96="G","Special Design Needed","42"),"ERROR"),
IF('Design Tool'!H105=36,
IF(M96="G","Special Design Needed","48"),
IF('Design Tool'!H105=40,
IF(M96="G","Special Design Needed","48"),""))))</f>
        <v>#N/A</v>
      </c>
      <c r="Q96" s="118" t="e">
        <f>IF($L96="A",
IF($N96 = "A",
VLOOKUP($O96, 'Untethered Reference Chart'!$D$4:$F$38, 3, FALSE), VLOOKUP($O96, 'Untethered Reference Chart'!$P$4:$R$38, 3, FALSE)),
IF($L96 = "B",
IF($N96 = "A",
VLOOKUP($O96, 'Untethered Reference Chart'!$J$4:$L$38, 3, FALSE), VLOOKUP($O96, 'Untethered Reference Chart'!$V$4:$X$38, 3, FALSE)),
IF($L96 = "C",
IF($N96 = "A",
VLOOKUP($O96, 'Untethered Reference Chart'!$M$4:$O$38, 3, FALSE), VLOOKUP($O96, 'Untethered Reference Chart'!$Y$4:$AA$38, 3, FALSE)), "")))</f>
        <v>#N/A</v>
      </c>
      <c r="R96" s="118" t="e">
        <f>IF($L96="A",
IF($N96 = "A",
VLOOKUP($O96, 'Tethered Reference Chart'!$D$4:$F$38, 3, FALSE), VLOOKUP($O96, 'Tethered Reference Chart'!$P$4:$R$38, 3, FALSE)),
IF($L96 = "B",
IF($N96 = "A",
VLOOKUP($O96, 'Tethered Reference Chart'!$J$4:$L$38, 3, FALSE), VLOOKUP($O96, 'Tethered Reference Chart'!$V$4:$X$38, 3, FALSE)),
IF($L96 = "C",
IF($N96 = "A",
VLOOKUP($O96, 'Tethered Reference Chart'!$M$4:$O$38, 3, FALSE), VLOOKUP($O96, 'Tethered Reference Chart'!$Y$4:$AA$38, 3, FALSE)), "")))</f>
        <v>#N/A</v>
      </c>
      <c r="S96" s="118" t="b">
        <f>IF('Design Tool'!$H105=30,IF($N96="A",VLOOKUP($O96,'Untethered Reference Chart'!$G$4:$I$38,3,FALSE),VLOOKUP($O96,'Untethered Reference Chart'!$S$4:$U$38,3,FALSE)))</f>
        <v>0</v>
      </c>
      <c r="T96" s="119" t="b">
        <f>IF('Design Tool'!$H105=30,IF($N96="A",VLOOKUP($O96,'Tethered Reference Chart'!$G$4:$I$38,3,FALSE),VLOOKUP($O96,'Tethered Reference Chart'!$S$4:$U$38,3,FALSE)))</f>
        <v>0</v>
      </c>
    </row>
    <row r="97" spans="11:20" x14ac:dyDescent="0.25">
      <c r="K97" s="117" t="e">
        <f>VLOOKUP('Design Tool'!G106, $B$12:$C$17, 2, TRUE)</f>
        <v>#N/A</v>
      </c>
      <c r="L97" s="118" t="e">
        <f>VLOOKUP('Design Tool'!H106,$D$12:$E$14, 2, FALSE)</f>
        <v>#N/A</v>
      </c>
      <c r="M97" s="118" t="e">
        <f>VLOOKUP('Design Tool'!L106, $F$12:$G$18, 2, FALSE)</f>
        <v>#N/A</v>
      </c>
      <c r="N97" s="118" t="e">
        <f>VLOOKUP('Design Tool'!J106, $H$12:$I$13, 2, FALSE)</f>
        <v>#N/A</v>
      </c>
      <c r="O97" s="118" t="e">
        <f t="shared" si="1"/>
        <v>#N/A</v>
      </c>
      <c r="P97" s="118" t="e">
        <f>IF(K97="F", "Special Design Needed",
IF('Design Tool'!H106=30,
IF(N97="B",
IF(M97="G","Special Design Needed","42"),"ERROR"),
IF('Design Tool'!H106=36,
IF(M97="G","Special Design Needed","48"),
IF('Design Tool'!H106=40,
IF(M97="G","Special Design Needed","48"),""))))</f>
        <v>#N/A</v>
      </c>
      <c r="Q97" s="118" t="e">
        <f>IF($L97="A",
IF($N97 = "A",
VLOOKUP($O97, 'Untethered Reference Chart'!$D$4:$F$38, 3, FALSE), VLOOKUP($O97, 'Untethered Reference Chart'!$P$4:$R$38, 3, FALSE)),
IF($L97 = "B",
IF($N97 = "A",
VLOOKUP($O97, 'Untethered Reference Chart'!$J$4:$L$38, 3, FALSE), VLOOKUP($O97, 'Untethered Reference Chart'!$V$4:$X$38, 3, FALSE)),
IF($L97 = "C",
IF($N97 = "A",
VLOOKUP($O97, 'Untethered Reference Chart'!$M$4:$O$38, 3, FALSE), VLOOKUP($O97, 'Untethered Reference Chart'!$Y$4:$AA$38, 3, FALSE)), "")))</f>
        <v>#N/A</v>
      </c>
      <c r="R97" s="118" t="e">
        <f>IF($L97="A",
IF($N97 = "A",
VLOOKUP($O97, 'Tethered Reference Chart'!$D$4:$F$38, 3, FALSE), VLOOKUP($O97, 'Tethered Reference Chart'!$P$4:$R$38, 3, FALSE)),
IF($L97 = "B",
IF($N97 = "A",
VLOOKUP($O97, 'Tethered Reference Chart'!$J$4:$L$38, 3, FALSE), VLOOKUP($O97, 'Tethered Reference Chart'!$V$4:$X$38, 3, FALSE)),
IF($L97 = "C",
IF($N97 = "A",
VLOOKUP($O97, 'Tethered Reference Chart'!$M$4:$O$38, 3, FALSE), VLOOKUP($O97, 'Tethered Reference Chart'!$Y$4:$AA$38, 3, FALSE)), "")))</f>
        <v>#N/A</v>
      </c>
      <c r="S97" s="118" t="b">
        <f>IF('Design Tool'!$H106=30,IF($N97="A",VLOOKUP($O97,'Untethered Reference Chart'!$G$4:$I$38,3,FALSE),VLOOKUP($O97,'Untethered Reference Chart'!$S$4:$U$38,3,FALSE)))</f>
        <v>0</v>
      </c>
      <c r="T97" s="119" t="b">
        <f>IF('Design Tool'!$H106=30,IF($N97="A",VLOOKUP($O97,'Tethered Reference Chart'!$G$4:$I$38,3,FALSE),VLOOKUP($O97,'Tethered Reference Chart'!$S$4:$U$38,3,FALSE)))</f>
        <v>0</v>
      </c>
    </row>
    <row r="98" spans="11:20" x14ac:dyDescent="0.25">
      <c r="K98" s="117" t="e">
        <f>VLOOKUP('Design Tool'!G107, $B$12:$C$17, 2, TRUE)</f>
        <v>#N/A</v>
      </c>
      <c r="L98" s="118" t="e">
        <f>VLOOKUP('Design Tool'!H107,$D$12:$E$14, 2, FALSE)</f>
        <v>#N/A</v>
      </c>
      <c r="M98" s="118" t="e">
        <f>VLOOKUP('Design Tool'!L107, $F$12:$G$18, 2, FALSE)</f>
        <v>#N/A</v>
      </c>
      <c r="N98" s="118" t="e">
        <f>VLOOKUP('Design Tool'!J107, $H$12:$I$13, 2, FALSE)</f>
        <v>#N/A</v>
      </c>
      <c r="O98" s="118" t="e">
        <f t="shared" si="1"/>
        <v>#N/A</v>
      </c>
      <c r="P98" s="118" t="e">
        <f>IF(K98="F", "Special Design Needed",
IF('Design Tool'!H107=30,
IF(N98="B",
IF(M98="G","Special Design Needed","42"),"ERROR"),
IF('Design Tool'!H107=36,
IF(M98="G","Special Design Needed","48"),
IF('Design Tool'!H107=40,
IF(M98="G","Special Design Needed","48"),""))))</f>
        <v>#N/A</v>
      </c>
      <c r="Q98" s="118" t="e">
        <f>IF($L98="A",
IF($N98 = "A",
VLOOKUP($O98, 'Untethered Reference Chart'!$D$4:$F$38, 3, FALSE), VLOOKUP($O98, 'Untethered Reference Chart'!$P$4:$R$38, 3, FALSE)),
IF($L98 = "B",
IF($N98 = "A",
VLOOKUP($O98, 'Untethered Reference Chart'!$J$4:$L$38, 3, FALSE), VLOOKUP($O98, 'Untethered Reference Chart'!$V$4:$X$38, 3, FALSE)),
IF($L98 = "C",
IF($N98 = "A",
VLOOKUP($O98, 'Untethered Reference Chart'!$M$4:$O$38, 3, FALSE), VLOOKUP($O98, 'Untethered Reference Chart'!$Y$4:$AA$38, 3, FALSE)), "")))</f>
        <v>#N/A</v>
      </c>
      <c r="R98" s="118" t="e">
        <f>IF($L98="A",
IF($N98 = "A",
VLOOKUP($O98, 'Tethered Reference Chart'!$D$4:$F$38, 3, FALSE), VLOOKUP($O98, 'Tethered Reference Chart'!$P$4:$R$38, 3, FALSE)),
IF($L98 = "B",
IF($N98 = "A",
VLOOKUP($O98, 'Tethered Reference Chart'!$J$4:$L$38, 3, FALSE), VLOOKUP($O98, 'Tethered Reference Chart'!$V$4:$X$38, 3, FALSE)),
IF($L98 = "C",
IF($N98 = "A",
VLOOKUP($O98, 'Tethered Reference Chart'!$M$4:$O$38, 3, FALSE), VLOOKUP($O98, 'Tethered Reference Chart'!$Y$4:$AA$38, 3, FALSE)), "")))</f>
        <v>#N/A</v>
      </c>
      <c r="S98" s="118" t="b">
        <f>IF('Design Tool'!$H107=30,IF($N98="A",VLOOKUP($O98,'Untethered Reference Chart'!$G$4:$I$38,3,FALSE),VLOOKUP($O98,'Untethered Reference Chart'!$S$4:$U$38,3,FALSE)))</f>
        <v>0</v>
      </c>
      <c r="T98" s="119" t="b">
        <f>IF('Design Tool'!$H107=30,IF($N98="A",VLOOKUP($O98,'Tethered Reference Chart'!$G$4:$I$38,3,FALSE),VLOOKUP($O98,'Tethered Reference Chart'!$S$4:$U$38,3,FALSE)))</f>
        <v>0</v>
      </c>
    </row>
    <row r="99" spans="11:20" x14ac:dyDescent="0.25">
      <c r="K99" s="117" t="e">
        <f>VLOOKUP('Design Tool'!G108, $B$12:$C$17, 2, TRUE)</f>
        <v>#N/A</v>
      </c>
      <c r="L99" s="118" t="e">
        <f>VLOOKUP('Design Tool'!H108,$D$12:$E$14, 2, FALSE)</f>
        <v>#N/A</v>
      </c>
      <c r="M99" s="118" t="e">
        <f>VLOOKUP('Design Tool'!L108, $F$12:$G$18, 2, FALSE)</f>
        <v>#N/A</v>
      </c>
      <c r="N99" s="118" t="e">
        <f>VLOOKUP('Design Tool'!J108, $H$12:$I$13, 2, FALSE)</f>
        <v>#N/A</v>
      </c>
      <c r="O99" s="118" t="e">
        <f t="shared" si="1"/>
        <v>#N/A</v>
      </c>
      <c r="P99" s="118" t="e">
        <f>IF(K99="F", "Special Design Needed",
IF('Design Tool'!H108=30,
IF(N99="B",
IF(M99="G","Special Design Needed","42"),"ERROR"),
IF('Design Tool'!H108=36,
IF(M99="G","Special Design Needed","48"),
IF('Design Tool'!H108=40,
IF(M99="G","Special Design Needed","48"),""))))</f>
        <v>#N/A</v>
      </c>
      <c r="Q99" s="118" t="e">
        <f>IF($L99="A",
IF($N99 = "A",
VLOOKUP($O99, 'Untethered Reference Chart'!$D$4:$F$38, 3, FALSE), VLOOKUP($O99, 'Untethered Reference Chart'!$P$4:$R$38, 3, FALSE)),
IF($L99 = "B",
IF($N99 = "A",
VLOOKUP($O99, 'Untethered Reference Chart'!$J$4:$L$38, 3, FALSE), VLOOKUP($O99, 'Untethered Reference Chart'!$V$4:$X$38, 3, FALSE)),
IF($L99 = "C",
IF($N99 = "A",
VLOOKUP($O99, 'Untethered Reference Chart'!$M$4:$O$38, 3, FALSE), VLOOKUP($O99, 'Untethered Reference Chart'!$Y$4:$AA$38, 3, FALSE)), "")))</f>
        <v>#N/A</v>
      </c>
      <c r="R99" s="118" t="e">
        <f>IF($L99="A",
IF($N99 = "A",
VLOOKUP($O99, 'Tethered Reference Chart'!$D$4:$F$38, 3, FALSE), VLOOKUP($O99, 'Tethered Reference Chart'!$P$4:$R$38, 3, FALSE)),
IF($L99 = "B",
IF($N99 = "A",
VLOOKUP($O99, 'Tethered Reference Chart'!$J$4:$L$38, 3, FALSE), VLOOKUP($O99, 'Tethered Reference Chart'!$V$4:$X$38, 3, FALSE)),
IF($L99 = "C",
IF($N99 = "A",
VLOOKUP($O99, 'Tethered Reference Chart'!$M$4:$O$38, 3, FALSE), VLOOKUP($O99, 'Tethered Reference Chart'!$Y$4:$AA$38, 3, FALSE)), "")))</f>
        <v>#N/A</v>
      </c>
      <c r="S99" s="118" t="b">
        <f>IF('Design Tool'!$H108=30,IF($N99="A",VLOOKUP($O99,'Untethered Reference Chart'!$G$4:$I$38,3,FALSE),VLOOKUP($O99,'Untethered Reference Chart'!$S$4:$U$38,3,FALSE)))</f>
        <v>0</v>
      </c>
      <c r="T99" s="119" t="b">
        <f>IF('Design Tool'!$H108=30,IF($N99="A",VLOOKUP($O99,'Tethered Reference Chart'!$G$4:$I$38,3,FALSE),VLOOKUP($O99,'Tethered Reference Chart'!$S$4:$U$38,3,FALSE)))</f>
        <v>0</v>
      </c>
    </row>
    <row r="100" spans="11:20" x14ac:dyDescent="0.25">
      <c r="K100" s="117" t="e">
        <f>VLOOKUP('Design Tool'!G109, $B$12:$C$17, 2, TRUE)</f>
        <v>#N/A</v>
      </c>
      <c r="L100" s="118" t="e">
        <f>VLOOKUP('Design Tool'!H109,$D$12:$E$14, 2, FALSE)</f>
        <v>#N/A</v>
      </c>
      <c r="M100" s="118" t="e">
        <f>VLOOKUP('Design Tool'!L109, $F$12:$G$18, 2, FALSE)</f>
        <v>#N/A</v>
      </c>
      <c r="N100" s="118" t="e">
        <f>VLOOKUP('Design Tool'!J109, $H$12:$I$13, 2, FALSE)</f>
        <v>#N/A</v>
      </c>
      <c r="O100" s="118" t="e">
        <f t="shared" si="1"/>
        <v>#N/A</v>
      </c>
      <c r="P100" s="118" t="e">
        <f>IF(K100="F", "Special Design Needed",
IF('Design Tool'!H109=30,
IF(N100="B",
IF(M100="G","Special Design Needed","42"),"ERROR"),
IF('Design Tool'!H109=36,
IF(M100="G","Special Design Needed","48"),
IF('Design Tool'!H109=40,
IF(M100="G","Special Design Needed","48"),""))))</f>
        <v>#N/A</v>
      </c>
      <c r="Q100" s="118" t="e">
        <f>IF($L100="A",
IF($N100 = "A",
VLOOKUP($O100, 'Untethered Reference Chart'!$D$4:$F$38, 3, FALSE), VLOOKUP($O100, 'Untethered Reference Chart'!$P$4:$R$38, 3, FALSE)),
IF($L100 = "B",
IF($N100 = "A",
VLOOKUP($O100, 'Untethered Reference Chart'!$J$4:$L$38, 3, FALSE), VLOOKUP($O100, 'Untethered Reference Chart'!$V$4:$X$38, 3, FALSE)),
IF($L100 = "C",
IF($N100 = "A",
VLOOKUP($O100, 'Untethered Reference Chart'!$M$4:$O$38, 3, FALSE), VLOOKUP($O100, 'Untethered Reference Chart'!$Y$4:$AA$38, 3, FALSE)), "")))</f>
        <v>#N/A</v>
      </c>
      <c r="R100" s="118" t="e">
        <f>IF($L100="A",
IF($N100 = "A",
VLOOKUP($O100, 'Tethered Reference Chart'!$D$4:$F$38, 3, FALSE), VLOOKUP($O100, 'Tethered Reference Chart'!$P$4:$R$38, 3, FALSE)),
IF($L100 = "B",
IF($N100 = "A",
VLOOKUP($O100, 'Tethered Reference Chart'!$J$4:$L$38, 3, FALSE), VLOOKUP($O100, 'Tethered Reference Chart'!$V$4:$X$38, 3, FALSE)),
IF($L100 = "C",
IF($N100 = "A",
VLOOKUP($O100, 'Tethered Reference Chart'!$M$4:$O$38, 3, FALSE), VLOOKUP($O100, 'Tethered Reference Chart'!$Y$4:$AA$38, 3, FALSE)), "")))</f>
        <v>#N/A</v>
      </c>
      <c r="S100" s="118" t="b">
        <f>IF('Design Tool'!$H109=30,IF($N100="A",VLOOKUP($O100,'Untethered Reference Chart'!$G$4:$I$38,3,FALSE),VLOOKUP($O100,'Untethered Reference Chart'!$S$4:$U$38,3,FALSE)))</f>
        <v>0</v>
      </c>
      <c r="T100" s="119" t="b">
        <f>IF('Design Tool'!$H109=30,IF($N100="A",VLOOKUP($O100,'Tethered Reference Chart'!$G$4:$I$38,3,FALSE),VLOOKUP($O100,'Tethered Reference Chart'!$S$4:$U$38,3,FALSE)))</f>
        <v>0</v>
      </c>
    </row>
    <row r="101" spans="11:20" x14ac:dyDescent="0.25">
      <c r="K101" s="117" t="e">
        <f>VLOOKUP('Design Tool'!G110, $B$12:$C$17, 2, TRUE)</f>
        <v>#N/A</v>
      </c>
      <c r="L101" s="118" t="e">
        <f>VLOOKUP('Design Tool'!H110,$D$12:$E$14, 2, FALSE)</f>
        <v>#N/A</v>
      </c>
      <c r="M101" s="118" t="e">
        <f>VLOOKUP('Design Tool'!L110, $F$12:$G$18, 2, FALSE)</f>
        <v>#N/A</v>
      </c>
      <c r="N101" s="118" t="e">
        <f>VLOOKUP('Design Tool'!J110, $H$12:$I$13, 2, FALSE)</f>
        <v>#N/A</v>
      </c>
      <c r="O101" s="118" t="e">
        <f t="shared" si="1"/>
        <v>#N/A</v>
      </c>
      <c r="P101" s="118" t="e">
        <f>IF(K101="F", "Special Design Needed",
IF('Design Tool'!H110=30,
IF(N101="B",
IF(M101="G","Special Design Needed","42"),"ERROR"),
IF('Design Tool'!H110=36,
IF(M101="G","Special Design Needed","48"),
IF('Design Tool'!H110=40,
IF(M101="G","Special Design Needed","48"),""))))</f>
        <v>#N/A</v>
      </c>
      <c r="Q101" s="118" t="e">
        <f>IF($L101="A",
IF($N101 = "A",
VLOOKUP($O101, 'Untethered Reference Chart'!$D$4:$F$38, 3, FALSE), VLOOKUP($O101, 'Untethered Reference Chart'!$P$4:$R$38, 3, FALSE)),
IF($L101 = "B",
IF($N101 = "A",
VLOOKUP($O101, 'Untethered Reference Chart'!$J$4:$L$38, 3, FALSE), VLOOKUP($O101, 'Untethered Reference Chart'!$V$4:$X$38, 3, FALSE)),
IF($L101 = "C",
IF($N101 = "A",
VLOOKUP($O101, 'Untethered Reference Chart'!$M$4:$O$38, 3, FALSE), VLOOKUP($O101, 'Untethered Reference Chart'!$Y$4:$AA$38, 3, FALSE)), "")))</f>
        <v>#N/A</v>
      </c>
      <c r="R101" s="118" t="e">
        <f>IF($L101="A",
IF($N101 = "A",
VLOOKUP($O101, 'Tethered Reference Chart'!$D$4:$F$38, 3, FALSE), VLOOKUP($O101, 'Tethered Reference Chart'!$P$4:$R$38, 3, FALSE)),
IF($L101 = "B",
IF($N101 = "A",
VLOOKUP($O101, 'Tethered Reference Chart'!$J$4:$L$38, 3, FALSE), VLOOKUP($O101, 'Tethered Reference Chart'!$V$4:$X$38, 3, FALSE)),
IF($L101 = "C",
IF($N101 = "A",
VLOOKUP($O101, 'Tethered Reference Chart'!$M$4:$O$38, 3, FALSE), VLOOKUP($O101, 'Tethered Reference Chart'!$Y$4:$AA$38, 3, FALSE)), "")))</f>
        <v>#N/A</v>
      </c>
      <c r="S101" s="118" t="b">
        <f>IF('Design Tool'!$H110=30,IF($N101="A",VLOOKUP($O101,'Untethered Reference Chart'!$G$4:$I$38,3,FALSE),VLOOKUP($O101,'Untethered Reference Chart'!$S$4:$U$38,3,FALSE)))</f>
        <v>0</v>
      </c>
      <c r="T101" s="119" t="b">
        <f>IF('Design Tool'!$H110=30,IF($N101="A",VLOOKUP($O101,'Tethered Reference Chart'!$G$4:$I$38,3,FALSE),VLOOKUP($O101,'Tethered Reference Chart'!$S$4:$U$38,3,FALSE)))</f>
        <v>0</v>
      </c>
    </row>
    <row r="102" spans="11:20" x14ac:dyDescent="0.25">
      <c r="K102" s="117" t="e">
        <f>VLOOKUP('Design Tool'!G111, $B$12:$C$17, 2, TRUE)</f>
        <v>#N/A</v>
      </c>
      <c r="L102" s="118" t="e">
        <f>VLOOKUP('Design Tool'!H111,$D$12:$E$14, 2, FALSE)</f>
        <v>#N/A</v>
      </c>
      <c r="M102" s="118" t="e">
        <f>VLOOKUP('Design Tool'!L111, $F$12:$G$18, 2, FALSE)</f>
        <v>#N/A</v>
      </c>
      <c r="N102" s="118" t="e">
        <f>VLOOKUP('Design Tool'!J111, $H$12:$I$13, 2, FALSE)</f>
        <v>#N/A</v>
      </c>
      <c r="O102" s="118" t="e">
        <f t="shared" si="1"/>
        <v>#N/A</v>
      </c>
      <c r="P102" s="118" t="e">
        <f>IF(K102="F", "Special Design Needed",
IF('Design Tool'!H111=30,
IF(N102="B",
IF(M102="G","Special Design Needed","42"),"ERROR"),
IF('Design Tool'!H111=36,
IF(M102="G","Special Design Needed","48"),
IF('Design Tool'!H111=40,
IF(M102="G","Special Design Needed","48"),""))))</f>
        <v>#N/A</v>
      </c>
      <c r="Q102" s="118" t="e">
        <f>IF($L102="A",
IF($N102 = "A",
VLOOKUP($O102, 'Untethered Reference Chart'!$D$4:$F$38, 3, FALSE), VLOOKUP($O102, 'Untethered Reference Chart'!$P$4:$R$38, 3, FALSE)),
IF($L102 = "B",
IF($N102 = "A",
VLOOKUP($O102, 'Untethered Reference Chart'!$J$4:$L$38, 3, FALSE), VLOOKUP($O102, 'Untethered Reference Chart'!$V$4:$X$38, 3, FALSE)),
IF($L102 = "C",
IF($N102 = "A",
VLOOKUP($O102, 'Untethered Reference Chart'!$M$4:$O$38, 3, FALSE), VLOOKUP($O102, 'Untethered Reference Chart'!$Y$4:$AA$38, 3, FALSE)), "")))</f>
        <v>#N/A</v>
      </c>
      <c r="R102" s="118" t="e">
        <f>IF($L102="A",
IF($N102 = "A",
VLOOKUP($O102, 'Tethered Reference Chart'!$D$4:$F$38, 3, FALSE), VLOOKUP($O102, 'Tethered Reference Chart'!$P$4:$R$38, 3, FALSE)),
IF($L102 = "B",
IF($N102 = "A",
VLOOKUP($O102, 'Tethered Reference Chart'!$J$4:$L$38, 3, FALSE), VLOOKUP($O102, 'Tethered Reference Chart'!$V$4:$X$38, 3, FALSE)),
IF($L102 = "C",
IF($N102 = "A",
VLOOKUP($O102, 'Tethered Reference Chart'!$M$4:$O$38, 3, FALSE), VLOOKUP($O102, 'Tethered Reference Chart'!$Y$4:$AA$38, 3, FALSE)), "")))</f>
        <v>#N/A</v>
      </c>
      <c r="S102" s="118" t="b">
        <f>IF('Design Tool'!$H111=30,IF($N102="A",VLOOKUP($O102,'Untethered Reference Chart'!$G$4:$I$38,3,FALSE),VLOOKUP($O102,'Untethered Reference Chart'!$S$4:$U$38,3,FALSE)))</f>
        <v>0</v>
      </c>
      <c r="T102" s="119" t="b">
        <f>IF('Design Tool'!$H111=30,IF($N102="A",VLOOKUP($O102,'Tethered Reference Chart'!$G$4:$I$38,3,FALSE),VLOOKUP($O102,'Tethered Reference Chart'!$S$4:$U$38,3,FALSE)))</f>
        <v>0</v>
      </c>
    </row>
    <row r="103" spans="11:20" x14ac:dyDescent="0.25">
      <c r="K103" s="117" t="e">
        <f>VLOOKUP('Design Tool'!G112, $B$12:$C$17, 2, TRUE)</f>
        <v>#N/A</v>
      </c>
      <c r="L103" s="118" t="e">
        <f>VLOOKUP('Design Tool'!H112,$D$12:$E$14, 2, FALSE)</f>
        <v>#N/A</v>
      </c>
      <c r="M103" s="118" t="e">
        <f>VLOOKUP('Design Tool'!L112, $F$12:$G$18, 2, FALSE)</f>
        <v>#N/A</v>
      </c>
      <c r="N103" s="118" t="e">
        <f>VLOOKUP('Design Tool'!J112, $H$12:$I$13, 2, FALSE)</f>
        <v>#N/A</v>
      </c>
      <c r="O103" s="118" t="e">
        <f t="shared" si="1"/>
        <v>#N/A</v>
      </c>
      <c r="P103" s="118" t="e">
        <f>IF(K103="F", "Special Design Needed",
IF('Design Tool'!H112=30,
IF(N103="B",
IF(M103="G","Special Design Needed","42"),"ERROR"),
IF('Design Tool'!H112=36,
IF(M103="G","Special Design Needed","48"),
IF('Design Tool'!H112=40,
IF(M103="G","Special Design Needed","48"),""))))</f>
        <v>#N/A</v>
      </c>
      <c r="Q103" s="118" t="e">
        <f>IF($L103="A",
IF($N103 = "A",
VLOOKUP($O103, 'Untethered Reference Chart'!$D$4:$F$38, 3, FALSE), VLOOKUP($O103, 'Untethered Reference Chart'!$P$4:$R$38, 3, FALSE)),
IF($L103 = "B",
IF($N103 = "A",
VLOOKUP($O103, 'Untethered Reference Chart'!$J$4:$L$38, 3, FALSE), VLOOKUP($O103, 'Untethered Reference Chart'!$V$4:$X$38, 3, FALSE)),
IF($L103 = "C",
IF($N103 = "A",
VLOOKUP($O103, 'Untethered Reference Chart'!$M$4:$O$38, 3, FALSE), VLOOKUP($O103, 'Untethered Reference Chart'!$Y$4:$AA$38, 3, FALSE)), "")))</f>
        <v>#N/A</v>
      </c>
      <c r="R103" s="118" t="e">
        <f>IF($L103="A",
IF($N103 = "A",
VLOOKUP($O103, 'Tethered Reference Chart'!$D$4:$F$38, 3, FALSE), VLOOKUP($O103, 'Tethered Reference Chart'!$P$4:$R$38, 3, FALSE)),
IF($L103 = "B",
IF($N103 = "A",
VLOOKUP($O103, 'Tethered Reference Chart'!$J$4:$L$38, 3, FALSE), VLOOKUP($O103, 'Tethered Reference Chart'!$V$4:$X$38, 3, FALSE)),
IF($L103 = "C",
IF($N103 = "A",
VLOOKUP($O103, 'Tethered Reference Chart'!$M$4:$O$38, 3, FALSE), VLOOKUP($O103, 'Tethered Reference Chart'!$Y$4:$AA$38, 3, FALSE)), "")))</f>
        <v>#N/A</v>
      </c>
      <c r="S103" s="118" t="b">
        <f>IF('Design Tool'!$H112=30,IF($N103="A",VLOOKUP($O103,'Untethered Reference Chart'!$G$4:$I$38,3,FALSE),VLOOKUP($O103,'Untethered Reference Chart'!$S$4:$U$38,3,FALSE)))</f>
        <v>0</v>
      </c>
      <c r="T103" s="119" t="b">
        <f>IF('Design Tool'!$H112=30,IF($N103="A",VLOOKUP($O103,'Tethered Reference Chart'!$G$4:$I$38,3,FALSE),VLOOKUP($O103,'Tethered Reference Chart'!$S$4:$U$38,3,FALSE)))</f>
        <v>0</v>
      </c>
    </row>
    <row r="104" spans="11:20" x14ac:dyDescent="0.25">
      <c r="K104" s="117" t="e">
        <f>VLOOKUP('Design Tool'!G113, $B$12:$C$17, 2, TRUE)</f>
        <v>#N/A</v>
      </c>
      <c r="L104" s="118" t="e">
        <f>VLOOKUP('Design Tool'!H113,$D$12:$E$14, 2, FALSE)</f>
        <v>#N/A</v>
      </c>
      <c r="M104" s="118" t="e">
        <f>VLOOKUP('Design Tool'!L113, $F$12:$G$18, 2, FALSE)</f>
        <v>#N/A</v>
      </c>
      <c r="N104" s="118" t="e">
        <f>VLOOKUP('Design Tool'!J113, $H$12:$I$13, 2, FALSE)</f>
        <v>#N/A</v>
      </c>
      <c r="O104" s="118" t="e">
        <f t="shared" si="1"/>
        <v>#N/A</v>
      </c>
      <c r="P104" s="118" t="e">
        <f>IF(K104="F", "Special Design Needed",
IF('Design Tool'!H113=30,
IF(N104="B",
IF(M104="G","Special Design Needed","42"),"ERROR"),
IF('Design Tool'!H113=36,
IF(M104="G","Special Design Needed","48"),
IF('Design Tool'!H113=40,
IF(M104="G","Special Design Needed","48"),""))))</f>
        <v>#N/A</v>
      </c>
      <c r="Q104" s="118" t="e">
        <f>IF($L104="A",
IF($N104 = "A",
VLOOKUP($O104, 'Untethered Reference Chart'!$D$4:$F$38, 3, FALSE), VLOOKUP($O104, 'Untethered Reference Chart'!$P$4:$R$38, 3, FALSE)),
IF($L104 = "B",
IF($N104 = "A",
VLOOKUP($O104, 'Untethered Reference Chart'!$J$4:$L$38, 3, FALSE), VLOOKUP($O104, 'Untethered Reference Chart'!$V$4:$X$38, 3, FALSE)),
IF($L104 = "C",
IF($N104 = "A",
VLOOKUP($O104, 'Untethered Reference Chart'!$M$4:$O$38, 3, FALSE), VLOOKUP($O104, 'Untethered Reference Chart'!$Y$4:$AA$38, 3, FALSE)), "")))</f>
        <v>#N/A</v>
      </c>
      <c r="R104" s="118" t="e">
        <f>IF($L104="A",
IF($N104 = "A",
VLOOKUP($O104, 'Tethered Reference Chart'!$D$4:$F$38, 3, FALSE), VLOOKUP($O104, 'Tethered Reference Chart'!$P$4:$R$38, 3, FALSE)),
IF($L104 = "B",
IF($N104 = "A",
VLOOKUP($O104, 'Tethered Reference Chart'!$J$4:$L$38, 3, FALSE), VLOOKUP($O104, 'Tethered Reference Chart'!$V$4:$X$38, 3, FALSE)),
IF($L104 = "C",
IF($N104 = "A",
VLOOKUP($O104, 'Tethered Reference Chart'!$M$4:$O$38, 3, FALSE), VLOOKUP($O104, 'Tethered Reference Chart'!$Y$4:$AA$38, 3, FALSE)), "")))</f>
        <v>#N/A</v>
      </c>
      <c r="S104" s="118" t="b">
        <f>IF('Design Tool'!$H113=30,IF($N104="A",VLOOKUP($O104,'Untethered Reference Chart'!$G$4:$I$38,3,FALSE),VLOOKUP($O104,'Untethered Reference Chart'!$S$4:$U$38,3,FALSE)))</f>
        <v>0</v>
      </c>
      <c r="T104" s="119" t="b">
        <f>IF('Design Tool'!$H113=30,IF($N104="A",VLOOKUP($O104,'Tethered Reference Chart'!$G$4:$I$38,3,FALSE),VLOOKUP($O104,'Tethered Reference Chart'!$S$4:$U$38,3,FALSE)))</f>
        <v>0</v>
      </c>
    </row>
    <row r="105" spans="11:20" x14ac:dyDescent="0.25">
      <c r="K105" s="117" t="e">
        <f>VLOOKUP('Design Tool'!G114, $B$12:$C$17, 2, TRUE)</f>
        <v>#N/A</v>
      </c>
      <c r="L105" s="118" t="e">
        <f>VLOOKUP('Design Tool'!H114,$D$12:$E$14, 2, FALSE)</f>
        <v>#N/A</v>
      </c>
      <c r="M105" s="118" t="e">
        <f>VLOOKUP('Design Tool'!L114, $F$12:$G$18, 2, FALSE)</f>
        <v>#N/A</v>
      </c>
      <c r="N105" s="118" t="e">
        <f>VLOOKUP('Design Tool'!J114, $H$12:$I$13, 2, FALSE)</f>
        <v>#N/A</v>
      </c>
      <c r="O105" s="118" t="e">
        <f t="shared" si="1"/>
        <v>#N/A</v>
      </c>
      <c r="P105" s="118" t="e">
        <f>IF(K105="F", "Special Design Needed",
IF('Design Tool'!H114=30,
IF(N105="B",
IF(M105="G","Special Design Needed","42"),"ERROR"),
IF('Design Tool'!H114=36,
IF(M105="G","Special Design Needed","48"),
IF('Design Tool'!H114=40,
IF(M105="G","Special Design Needed","48"),""))))</f>
        <v>#N/A</v>
      </c>
      <c r="Q105" s="118" t="e">
        <f>IF($L105="A",
IF($N105 = "A",
VLOOKUP($O105, 'Untethered Reference Chart'!$D$4:$F$38, 3, FALSE), VLOOKUP($O105, 'Untethered Reference Chart'!$P$4:$R$38, 3, FALSE)),
IF($L105 = "B",
IF($N105 = "A",
VLOOKUP($O105, 'Untethered Reference Chart'!$J$4:$L$38, 3, FALSE), VLOOKUP($O105, 'Untethered Reference Chart'!$V$4:$X$38, 3, FALSE)),
IF($L105 = "C",
IF($N105 = "A",
VLOOKUP($O105, 'Untethered Reference Chart'!$M$4:$O$38, 3, FALSE), VLOOKUP($O105, 'Untethered Reference Chart'!$Y$4:$AA$38, 3, FALSE)), "")))</f>
        <v>#N/A</v>
      </c>
      <c r="R105" s="118" t="e">
        <f>IF($L105="A",
IF($N105 = "A",
VLOOKUP($O105, 'Tethered Reference Chart'!$D$4:$F$38, 3, FALSE), VLOOKUP($O105, 'Tethered Reference Chart'!$P$4:$R$38, 3, FALSE)),
IF($L105 = "B",
IF($N105 = "A",
VLOOKUP($O105, 'Tethered Reference Chart'!$J$4:$L$38, 3, FALSE), VLOOKUP($O105, 'Tethered Reference Chart'!$V$4:$X$38, 3, FALSE)),
IF($L105 = "C",
IF($N105 = "A",
VLOOKUP($O105, 'Tethered Reference Chart'!$M$4:$O$38, 3, FALSE), VLOOKUP($O105, 'Tethered Reference Chart'!$Y$4:$AA$38, 3, FALSE)), "")))</f>
        <v>#N/A</v>
      </c>
      <c r="S105" s="118" t="b">
        <f>IF('Design Tool'!$H114=30,IF($N105="A",VLOOKUP($O105,'Untethered Reference Chart'!$G$4:$I$38,3,FALSE),VLOOKUP($O105,'Untethered Reference Chart'!$S$4:$U$38,3,FALSE)))</f>
        <v>0</v>
      </c>
      <c r="T105" s="119" t="b">
        <f>IF('Design Tool'!$H114=30,IF($N105="A",VLOOKUP($O105,'Tethered Reference Chart'!$G$4:$I$38,3,FALSE),VLOOKUP($O105,'Tethered Reference Chart'!$S$4:$U$38,3,FALSE)))</f>
        <v>0</v>
      </c>
    </row>
    <row r="106" spans="11:20" x14ac:dyDescent="0.25">
      <c r="K106" s="117" t="e">
        <f>VLOOKUP('Design Tool'!G115, $B$12:$C$17, 2, TRUE)</f>
        <v>#N/A</v>
      </c>
      <c r="L106" s="118" t="e">
        <f>VLOOKUP('Design Tool'!H115,$D$12:$E$14, 2, FALSE)</f>
        <v>#N/A</v>
      </c>
      <c r="M106" s="118" t="e">
        <f>VLOOKUP('Design Tool'!L115, $F$12:$G$18, 2, FALSE)</f>
        <v>#N/A</v>
      </c>
      <c r="N106" s="118" t="e">
        <f>VLOOKUP('Design Tool'!J115, $H$12:$I$13, 2, FALSE)</f>
        <v>#N/A</v>
      </c>
      <c r="O106" s="118" t="e">
        <f t="shared" si="1"/>
        <v>#N/A</v>
      </c>
      <c r="P106" s="118" t="e">
        <f>IF(K106="F", "Special Design Needed",
IF('Design Tool'!H115=30,
IF(N106="B",
IF(M106="G","Special Design Needed","42"),"ERROR"),
IF('Design Tool'!H115=36,
IF(M106="G","Special Design Needed","48"),
IF('Design Tool'!H115=40,
IF(M106="G","Special Design Needed","48"),""))))</f>
        <v>#N/A</v>
      </c>
      <c r="Q106" s="118" t="e">
        <f>IF($L106="A",
IF($N106 = "A",
VLOOKUP($O106, 'Untethered Reference Chart'!$D$4:$F$38, 3, FALSE), VLOOKUP($O106, 'Untethered Reference Chart'!$P$4:$R$38, 3, FALSE)),
IF($L106 = "B",
IF($N106 = "A",
VLOOKUP($O106, 'Untethered Reference Chart'!$J$4:$L$38, 3, FALSE), VLOOKUP($O106, 'Untethered Reference Chart'!$V$4:$X$38, 3, FALSE)),
IF($L106 = "C",
IF($N106 = "A",
VLOOKUP($O106, 'Untethered Reference Chart'!$M$4:$O$38, 3, FALSE), VLOOKUP($O106, 'Untethered Reference Chart'!$Y$4:$AA$38, 3, FALSE)), "")))</f>
        <v>#N/A</v>
      </c>
      <c r="R106" s="118" t="e">
        <f>IF($L106="A",
IF($N106 = "A",
VLOOKUP($O106, 'Tethered Reference Chart'!$D$4:$F$38, 3, FALSE), VLOOKUP($O106, 'Tethered Reference Chart'!$P$4:$R$38, 3, FALSE)),
IF($L106 = "B",
IF($N106 = "A",
VLOOKUP($O106, 'Tethered Reference Chart'!$J$4:$L$38, 3, FALSE), VLOOKUP($O106, 'Tethered Reference Chart'!$V$4:$X$38, 3, FALSE)),
IF($L106 = "C",
IF($N106 = "A",
VLOOKUP($O106, 'Tethered Reference Chart'!$M$4:$O$38, 3, FALSE), VLOOKUP($O106, 'Tethered Reference Chart'!$Y$4:$AA$38, 3, FALSE)), "")))</f>
        <v>#N/A</v>
      </c>
      <c r="S106" s="118" t="b">
        <f>IF('Design Tool'!$H115=30,IF($N106="A",VLOOKUP($O106,'Untethered Reference Chart'!$G$4:$I$38,3,FALSE),VLOOKUP($O106,'Untethered Reference Chart'!$S$4:$U$38,3,FALSE)))</f>
        <v>0</v>
      </c>
      <c r="T106" s="119" t="b">
        <f>IF('Design Tool'!$H115=30,IF($N106="A",VLOOKUP($O106,'Tethered Reference Chart'!$G$4:$I$38,3,FALSE),VLOOKUP($O106,'Tethered Reference Chart'!$S$4:$U$38,3,FALSE)))</f>
        <v>0</v>
      </c>
    </row>
    <row r="107" spans="11:20" x14ac:dyDescent="0.25">
      <c r="K107" s="117" t="e">
        <f>VLOOKUP('Design Tool'!G116, $B$12:$C$17, 2, TRUE)</f>
        <v>#N/A</v>
      </c>
      <c r="L107" s="118" t="e">
        <f>VLOOKUP('Design Tool'!H116,$D$12:$E$14, 2, FALSE)</f>
        <v>#N/A</v>
      </c>
      <c r="M107" s="118" t="e">
        <f>VLOOKUP('Design Tool'!L116, $F$12:$G$18, 2, FALSE)</f>
        <v>#N/A</v>
      </c>
      <c r="N107" s="118" t="e">
        <f>VLOOKUP('Design Tool'!J116, $H$12:$I$13, 2, FALSE)</f>
        <v>#N/A</v>
      </c>
      <c r="O107" s="118" t="e">
        <f t="shared" si="1"/>
        <v>#N/A</v>
      </c>
      <c r="P107" s="118" t="e">
        <f>IF(K107="F", "Special Design Needed",
IF('Design Tool'!H116=30,
IF(N107="B",
IF(M107="G","Special Design Needed","42"),"ERROR"),
IF('Design Tool'!H116=36,
IF(M107="G","Special Design Needed","48"),
IF('Design Tool'!H116=40,
IF(M107="G","Special Design Needed","48"),""))))</f>
        <v>#N/A</v>
      </c>
      <c r="Q107" s="118" t="e">
        <f>IF($L107="A",
IF($N107 = "A",
VLOOKUP($O107, 'Untethered Reference Chart'!$D$4:$F$38, 3, FALSE), VLOOKUP($O107, 'Untethered Reference Chart'!$P$4:$R$38, 3, FALSE)),
IF($L107 = "B",
IF($N107 = "A",
VLOOKUP($O107, 'Untethered Reference Chart'!$J$4:$L$38, 3, FALSE), VLOOKUP($O107, 'Untethered Reference Chart'!$V$4:$X$38, 3, FALSE)),
IF($L107 = "C",
IF($N107 = "A",
VLOOKUP($O107, 'Untethered Reference Chart'!$M$4:$O$38, 3, FALSE), VLOOKUP($O107, 'Untethered Reference Chart'!$Y$4:$AA$38, 3, FALSE)), "")))</f>
        <v>#N/A</v>
      </c>
      <c r="R107" s="118" t="e">
        <f>IF($L107="A",
IF($N107 = "A",
VLOOKUP($O107, 'Tethered Reference Chart'!$D$4:$F$38, 3, FALSE), VLOOKUP($O107, 'Tethered Reference Chart'!$P$4:$R$38, 3, FALSE)),
IF($L107 = "B",
IF($N107 = "A",
VLOOKUP($O107, 'Tethered Reference Chart'!$J$4:$L$38, 3, FALSE), VLOOKUP($O107, 'Tethered Reference Chart'!$V$4:$X$38, 3, FALSE)),
IF($L107 = "C",
IF($N107 = "A",
VLOOKUP($O107, 'Tethered Reference Chart'!$M$4:$O$38, 3, FALSE), VLOOKUP($O107, 'Tethered Reference Chart'!$Y$4:$AA$38, 3, FALSE)), "")))</f>
        <v>#N/A</v>
      </c>
      <c r="S107" s="118" t="b">
        <f>IF('Design Tool'!$H116=30,IF($N107="A",VLOOKUP($O107,'Untethered Reference Chart'!$G$4:$I$38,3,FALSE),VLOOKUP($O107,'Untethered Reference Chart'!$S$4:$U$38,3,FALSE)))</f>
        <v>0</v>
      </c>
      <c r="T107" s="119" t="b">
        <f>IF('Design Tool'!$H116=30,IF($N107="A",VLOOKUP($O107,'Tethered Reference Chart'!$G$4:$I$38,3,FALSE),VLOOKUP($O107,'Tethered Reference Chart'!$S$4:$U$38,3,FALSE)))</f>
        <v>0</v>
      </c>
    </row>
    <row r="108" spans="11:20" x14ac:dyDescent="0.25">
      <c r="K108" s="117" t="e">
        <f>VLOOKUP('Design Tool'!G117, $B$12:$C$17, 2, TRUE)</f>
        <v>#N/A</v>
      </c>
      <c r="L108" s="118" t="e">
        <f>VLOOKUP('Design Tool'!H117,$D$12:$E$14, 2, FALSE)</f>
        <v>#N/A</v>
      </c>
      <c r="M108" s="118" t="e">
        <f>VLOOKUP('Design Tool'!L117, $F$12:$G$18, 2, FALSE)</f>
        <v>#N/A</v>
      </c>
      <c r="N108" s="118" t="e">
        <f>VLOOKUP('Design Tool'!J117, $H$12:$I$13, 2, FALSE)</f>
        <v>#N/A</v>
      </c>
      <c r="O108" s="118" t="e">
        <f t="shared" si="1"/>
        <v>#N/A</v>
      </c>
      <c r="P108" s="118" t="e">
        <f>IF(K108="F", "Special Design Needed",
IF('Design Tool'!H117=30,
IF(N108="B",
IF(M108="G","Special Design Needed","42"),"ERROR"),
IF('Design Tool'!H117=36,
IF(M108="G","Special Design Needed","48"),
IF('Design Tool'!H117=40,
IF(M108="G","Special Design Needed","48"),""))))</f>
        <v>#N/A</v>
      </c>
      <c r="Q108" s="118" t="e">
        <f>IF($L108="A",
IF($N108 = "A",
VLOOKUP($O108, 'Untethered Reference Chart'!$D$4:$F$38, 3, FALSE), VLOOKUP($O108, 'Untethered Reference Chart'!$P$4:$R$38, 3, FALSE)),
IF($L108 = "B",
IF($N108 = "A",
VLOOKUP($O108, 'Untethered Reference Chart'!$J$4:$L$38, 3, FALSE), VLOOKUP($O108, 'Untethered Reference Chart'!$V$4:$X$38, 3, FALSE)),
IF($L108 = "C",
IF($N108 = "A",
VLOOKUP($O108, 'Untethered Reference Chart'!$M$4:$O$38, 3, FALSE), VLOOKUP($O108, 'Untethered Reference Chart'!$Y$4:$AA$38, 3, FALSE)), "")))</f>
        <v>#N/A</v>
      </c>
      <c r="R108" s="118" t="e">
        <f>IF($L108="A",
IF($N108 = "A",
VLOOKUP($O108, 'Tethered Reference Chart'!$D$4:$F$38, 3, FALSE), VLOOKUP($O108, 'Tethered Reference Chart'!$P$4:$R$38, 3, FALSE)),
IF($L108 = "B",
IF($N108 = "A",
VLOOKUP($O108, 'Tethered Reference Chart'!$J$4:$L$38, 3, FALSE), VLOOKUP($O108, 'Tethered Reference Chart'!$V$4:$X$38, 3, FALSE)),
IF($L108 = "C",
IF($N108 = "A",
VLOOKUP($O108, 'Tethered Reference Chart'!$M$4:$O$38, 3, FALSE), VLOOKUP($O108, 'Tethered Reference Chart'!$Y$4:$AA$38, 3, FALSE)), "")))</f>
        <v>#N/A</v>
      </c>
      <c r="S108" s="118" t="b">
        <f>IF('Design Tool'!$H117=30,IF($N108="A",VLOOKUP($O108,'Untethered Reference Chart'!$G$4:$I$38,3,FALSE),VLOOKUP($O108,'Untethered Reference Chart'!$S$4:$U$38,3,FALSE)))</f>
        <v>0</v>
      </c>
      <c r="T108" s="119" t="b">
        <f>IF('Design Tool'!$H117=30,IF($N108="A",VLOOKUP($O108,'Tethered Reference Chart'!$G$4:$I$38,3,FALSE),VLOOKUP($O108,'Tethered Reference Chart'!$S$4:$U$38,3,FALSE)))</f>
        <v>0</v>
      </c>
    </row>
    <row r="109" spans="11:20" x14ac:dyDescent="0.25">
      <c r="K109" s="117" t="e">
        <f>VLOOKUP('Design Tool'!G118, $B$12:$C$17, 2, TRUE)</f>
        <v>#N/A</v>
      </c>
      <c r="L109" s="118" t="e">
        <f>VLOOKUP('Design Tool'!H118,$D$12:$E$14, 2, FALSE)</f>
        <v>#N/A</v>
      </c>
      <c r="M109" s="118" t="e">
        <f>VLOOKUP('Design Tool'!L118, $F$12:$G$18, 2, FALSE)</f>
        <v>#N/A</v>
      </c>
      <c r="N109" s="118" t="e">
        <f>VLOOKUP('Design Tool'!J118, $H$12:$I$13, 2, FALSE)</f>
        <v>#N/A</v>
      </c>
      <c r="O109" s="118" t="e">
        <f t="shared" si="1"/>
        <v>#N/A</v>
      </c>
      <c r="P109" s="118" t="e">
        <f>IF(K109="F", "Special Design Needed",
IF('Design Tool'!H118=30,
IF(N109="B",
IF(M109="G","Special Design Needed","42"),"ERROR"),
IF('Design Tool'!H118=36,
IF(M109="G","Special Design Needed","48"),
IF('Design Tool'!H118=40,
IF(M109="G","Special Design Needed","48"),""))))</f>
        <v>#N/A</v>
      </c>
      <c r="Q109" s="118" t="e">
        <f>IF($L109="A",
IF($N109 = "A",
VLOOKUP($O109, 'Untethered Reference Chart'!$D$4:$F$38, 3, FALSE), VLOOKUP($O109, 'Untethered Reference Chart'!$P$4:$R$38, 3, FALSE)),
IF($L109 = "B",
IF($N109 = "A",
VLOOKUP($O109, 'Untethered Reference Chart'!$J$4:$L$38, 3, FALSE), VLOOKUP($O109, 'Untethered Reference Chart'!$V$4:$X$38, 3, FALSE)),
IF($L109 = "C",
IF($N109 = "A",
VLOOKUP($O109, 'Untethered Reference Chart'!$M$4:$O$38, 3, FALSE), VLOOKUP($O109, 'Untethered Reference Chart'!$Y$4:$AA$38, 3, FALSE)), "")))</f>
        <v>#N/A</v>
      </c>
      <c r="R109" s="118" t="e">
        <f>IF($L109="A",
IF($N109 = "A",
VLOOKUP($O109, 'Tethered Reference Chart'!$D$4:$F$38, 3, FALSE), VLOOKUP($O109, 'Tethered Reference Chart'!$P$4:$R$38, 3, FALSE)),
IF($L109 = "B",
IF($N109 = "A",
VLOOKUP($O109, 'Tethered Reference Chart'!$J$4:$L$38, 3, FALSE), VLOOKUP($O109, 'Tethered Reference Chart'!$V$4:$X$38, 3, FALSE)),
IF($L109 = "C",
IF($N109 = "A",
VLOOKUP($O109, 'Tethered Reference Chart'!$M$4:$O$38, 3, FALSE), VLOOKUP($O109, 'Tethered Reference Chart'!$Y$4:$AA$38, 3, FALSE)), "")))</f>
        <v>#N/A</v>
      </c>
      <c r="S109" s="118" t="b">
        <f>IF('Design Tool'!$H118=30,IF($N109="A",VLOOKUP($O109,'Untethered Reference Chart'!$G$4:$I$38,3,FALSE),VLOOKUP($O109,'Untethered Reference Chart'!$S$4:$U$38,3,FALSE)))</f>
        <v>0</v>
      </c>
      <c r="T109" s="119" t="b">
        <f>IF('Design Tool'!$H118=30,IF($N109="A",VLOOKUP($O109,'Tethered Reference Chart'!$G$4:$I$38,3,FALSE),VLOOKUP($O109,'Tethered Reference Chart'!$S$4:$U$38,3,FALSE)))</f>
        <v>0</v>
      </c>
    </row>
    <row r="110" spans="11:20" x14ac:dyDescent="0.25">
      <c r="K110" s="117" t="e">
        <f>VLOOKUP('Design Tool'!G119, $B$12:$C$17, 2, TRUE)</f>
        <v>#N/A</v>
      </c>
      <c r="L110" s="118" t="e">
        <f>VLOOKUP('Design Tool'!H119,$D$12:$E$14, 2, FALSE)</f>
        <v>#N/A</v>
      </c>
      <c r="M110" s="118" t="e">
        <f>VLOOKUP('Design Tool'!L119, $F$12:$G$18, 2, FALSE)</f>
        <v>#N/A</v>
      </c>
      <c r="N110" s="118" t="e">
        <f>VLOOKUP('Design Tool'!J119, $H$12:$I$13, 2, FALSE)</f>
        <v>#N/A</v>
      </c>
      <c r="O110" s="118" t="e">
        <f t="shared" si="1"/>
        <v>#N/A</v>
      </c>
      <c r="P110" s="118" t="e">
        <f>IF(K110="F", "Special Design Needed",
IF('Design Tool'!H119=30,
IF(N110="B",
IF(M110="G","Special Design Needed","42"),"ERROR"),
IF('Design Tool'!H119=36,
IF(M110="G","Special Design Needed","48"),
IF('Design Tool'!H119=40,
IF(M110="G","Special Design Needed","48"),""))))</f>
        <v>#N/A</v>
      </c>
      <c r="Q110" s="118" t="e">
        <f>IF($L110="A",
IF($N110 = "A",
VLOOKUP($O110, 'Untethered Reference Chart'!$D$4:$F$38, 3, FALSE), VLOOKUP($O110, 'Untethered Reference Chart'!$P$4:$R$38, 3, FALSE)),
IF($L110 = "B",
IF($N110 = "A",
VLOOKUP($O110, 'Untethered Reference Chart'!$J$4:$L$38, 3, FALSE), VLOOKUP($O110, 'Untethered Reference Chart'!$V$4:$X$38, 3, FALSE)),
IF($L110 = "C",
IF($N110 = "A",
VLOOKUP($O110, 'Untethered Reference Chart'!$M$4:$O$38, 3, FALSE), VLOOKUP($O110, 'Untethered Reference Chart'!$Y$4:$AA$38, 3, FALSE)), "")))</f>
        <v>#N/A</v>
      </c>
      <c r="R110" s="118" t="e">
        <f>IF($L110="A",
IF($N110 = "A",
VLOOKUP($O110, 'Tethered Reference Chart'!$D$4:$F$38, 3, FALSE), VLOOKUP($O110, 'Tethered Reference Chart'!$P$4:$R$38, 3, FALSE)),
IF($L110 = "B",
IF($N110 = "A",
VLOOKUP($O110, 'Tethered Reference Chart'!$J$4:$L$38, 3, FALSE), VLOOKUP($O110, 'Tethered Reference Chart'!$V$4:$X$38, 3, FALSE)),
IF($L110 = "C",
IF($N110 = "A",
VLOOKUP($O110, 'Tethered Reference Chart'!$M$4:$O$38, 3, FALSE), VLOOKUP($O110, 'Tethered Reference Chart'!$Y$4:$AA$38, 3, FALSE)), "")))</f>
        <v>#N/A</v>
      </c>
      <c r="S110" s="118" t="b">
        <f>IF('Design Tool'!$H119=30,IF($N110="A",VLOOKUP($O110,'Untethered Reference Chart'!$G$4:$I$38,3,FALSE),VLOOKUP($O110,'Untethered Reference Chart'!$S$4:$U$38,3,FALSE)))</f>
        <v>0</v>
      </c>
      <c r="T110" s="119" t="b">
        <f>IF('Design Tool'!$H119=30,IF($N110="A",VLOOKUP($O110,'Tethered Reference Chart'!$G$4:$I$38,3,FALSE),VLOOKUP($O110,'Tethered Reference Chart'!$S$4:$U$38,3,FALSE)))</f>
        <v>0</v>
      </c>
    </row>
    <row r="111" spans="11:20" x14ac:dyDescent="0.25">
      <c r="K111" s="117" t="e">
        <f>VLOOKUP('Design Tool'!G120, $B$12:$C$17, 2, TRUE)</f>
        <v>#N/A</v>
      </c>
      <c r="L111" s="118" t="e">
        <f>VLOOKUP('Design Tool'!H120,$D$12:$E$14, 2, FALSE)</f>
        <v>#N/A</v>
      </c>
      <c r="M111" s="118" t="e">
        <f>VLOOKUP('Design Tool'!L120, $F$12:$G$18, 2, FALSE)</f>
        <v>#N/A</v>
      </c>
      <c r="N111" s="118" t="e">
        <f>VLOOKUP('Design Tool'!J120, $H$12:$I$13, 2, FALSE)</f>
        <v>#N/A</v>
      </c>
      <c r="O111" s="118" t="e">
        <f t="shared" si="1"/>
        <v>#N/A</v>
      </c>
      <c r="P111" s="118" t="e">
        <f>IF(K111="F", "Special Design Needed",
IF('Design Tool'!H120=30,
IF(N111="B",
IF(M111="G","Special Design Needed","42"),"ERROR"),
IF('Design Tool'!H120=36,
IF(M111="G","Special Design Needed","48"),
IF('Design Tool'!H120=40,
IF(M111="G","Special Design Needed","48"),""))))</f>
        <v>#N/A</v>
      </c>
      <c r="Q111" s="118" t="e">
        <f>IF($L111="A",
IF($N111 = "A",
VLOOKUP($O111, 'Untethered Reference Chart'!$D$4:$F$38, 3, FALSE), VLOOKUP($O111, 'Untethered Reference Chart'!$P$4:$R$38, 3, FALSE)),
IF($L111 = "B",
IF($N111 = "A",
VLOOKUP($O111, 'Untethered Reference Chart'!$J$4:$L$38, 3, FALSE), VLOOKUP($O111, 'Untethered Reference Chart'!$V$4:$X$38, 3, FALSE)),
IF($L111 = "C",
IF($N111 = "A",
VLOOKUP($O111, 'Untethered Reference Chart'!$M$4:$O$38, 3, FALSE), VLOOKUP($O111, 'Untethered Reference Chart'!$Y$4:$AA$38, 3, FALSE)), "")))</f>
        <v>#N/A</v>
      </c>
      <c r="R111" s="118" t="e">
        <f>IF($L111="A",
IF($N111 = "A",
VLOOKUP($O111, 'Tethered Reference Chart'!$D$4:$F$38, 3, FALSE), VLOOKUP($O111, 'Tethered Reference Chart'!$P$4:$R$38, 3, FALSE)),
IF($L111 = "B",
IF($N111 = "A",
VLOOKUP($O111, 'Tethered Reference Chart'!$J$4:$L$38, 3, FALSE), VLOOKUP($O111, 'Tethered Reference Chart'!$V$4:$X$38, 3, FALSE)),
IF($L111 = "C",
IF($N111 = "A",
VLOOKUP($O111, 'Tethered Reference Chart'!$M$4:$O$38, 3, FALSE), VLOOKUP($O111, 'Tethered Reference Chart'!$Y$4:$AA$38, 3, FALSE)), "")))</f>
        <v>#N/A</v>
      </c>
      <c r="S111" s="118" t="b">
        <f>IF('Design Tool'!$H120=30,IF($N111="A",VLOOKUP($O111,'Untethered Reference Chart'!$G$4:$I$38,3,FALSE),VLOOKUP($O111,'Untethered Reference Chart'!$S$4:$U$38,3,FALSE)))</f>
        <v>0</v>
      </c>
      <c r="T111" s="119" t="b">
        <f>IF('Design Tool'!$H120=30,IF($N111="A",VLOOKUP($O111,'Tethered Reference Chart'!$G$4:$I$38,3,FALSE),VLOOKUP($O111,'Tethered Reference Chart'!$S$4:$U$38,3,FALSE)))</f>
        <v>0</v>
      </c>
    </row>
    <row r="112" spans="11:20" x14ac:dyDescent="0.25">
      <c r="K112" s="117" t="e">
        <f>VLOOKUP('Design Tool'!G121, $B$12:$C$17, 2, TRUE)</f>
        <v>#N/A</v>
      </c>
      <c r="L112" s="118" t="e">
        <f>VLOOKUP('Design Tool'!H121,$D$12:$E$14, 2, FALSE)</f>
        <v>#N/A</v>
      </c>
      <c r="M112" s="118" t="e">
        <f>VLOOKUP('Design Tool'!L121, $F$12:$G$18, 2, FALSE)</f>
        <v>#N/A</v>
      </c>
      <c r="N112" s="118" t="e">
        <f>VLOOKUP('Design Tool'!J121, $H$12:$I$13, 2, FALSE)</f>
        <v>#N/A</v>
      </c>
      <c r="O112" s="118" t="e">
        <f t="shared" si="1"/>
        <v>#N/A</v>
      </c>
      <c r="P112" s="118" t="e">
        <f>IF(K112="F", "Special Design Needed",
IF('Design Tool'!H121=30,
IF(N112="B",
IF(M112="G","Special Design Needed","42"),"ERROR"),
IF('Design Tool'!H121=36,
IF(M112="G","Special Design Needed","48"),
IF('Design Tool'!H121=40,
IF(M112="G","Special Design Needed","48"),""))))</f>
        <v>#N/A</v>
      </c>
      <c r="Q112" s="118" t="e">
        <f>IF($L112="A",
IF($N112 = "A",
VLOOKUP($O112, 'Untethered Reference Chart'!$D$4:$F$38, 3, FALSE), VLOOKUP($O112, 'Untethered Reference Chart'!$P$4:$R$38, 3, FALSE)),
IF($L112 = "B",
IF($N112 = "A",
VLOOKUP($O112, 'Untethered Reference Chart'!$J$4:$L$38, 3, FALSE), VLOOKUP($O112, 'Untethered Reference Chart'!$V$4:$X$38, 3, FALSE)),
IF($L112 = "C",
IF($N112 = "A",
VLOOKUP($O112, 'Untethered Reference Chart'!$M$4:$O$38, 3, FALSE), VLOOKUP($O112, 'Untethered Reference Chart'!$Y$4:$AA$38, 3, FALSE)), "")))</f>
        <v>#N/A</v>
      </c>
      <c r="R112" s="118" t="e">
        <f>IF($L112="A",
IF($N112 = "A",
VLOOKUP($O112, 'Tethered Reference Chart'!$D$4:$F$38, 3, FALSE), VLOOKUP($O112, 'Tethered Reference Chart'!$P$4:$R$38, 3, FALSE)),
IF($L112 = "B",
IF($N112 = "A",
VLOOKUP($O112, 'Tethered Reference Chart'!$J$4:$L$38, 3, FALSE), VLOOKUP($O112, 'Tethered Reference Chart'!$V$4:$X$38, 3, FALSE)),
IF($L112 = "C",
IF($N112 = "A",
VLOOKUP($O112, 'Tethered Reference Chart'!$M$4:$O$38, 3, FALSE), VLOOKUP($O112, 'Tethered Reference Chart'!$Y$4:$AA$38, 3, FALSE)), "")))</f>
        <v>#N/A</v>
      </c>
      <c r="S112" s="118" t="b">
        <f>IF('Design Tool'!$H121=30,IF($N112="A",VLOOKUP($O112,'Untethered Reference Chart'!$G$4:$I$38,3,FALSE),VLOOKUP($O112,'Untethered Reference Chart'!$S$4:$U$38,3,FALSE)))</f>
        <v>0</v>
      </c>
      <c r="T112" s="119" t="b">
        <f>IF('Design Tool'!$H121=30,IF($N112="A",VLOOKUP($O112,'Tethered Reference Chart'!$G$4:$I$38,3,FALSE),VLOOKUP($O112,'Tethered Reference Chart'!$S$4:$U$38,3,FALSE)))</f>
        <v>0</v>
      </c>
    </row>
    <row r="113" spans="11:20" x14ac:dyDescent="0.25">
      <c r="K113" s="117" t="e">
        <f>VLOOKUP('Design Tool'!G122, $B$12:$C$17, 2, TRUE)</f>
        <v>#N/A</v>
      </c>
      <c r="L113" s="118" t="e">
        <f>VLOOKUP('Design Tool'!H122,$D$12:$E$14, 2, FALSE)</f>
        <v>#N/A</v>
      </c>
      <c r="M113" s="118" t="e">
        <f>VLOOKUP('Design Tool'!L122, $F$12:$G$18, 2, FALSE)</f>
        <v>#N/A</v>
      </c>
      <c r="N113" s="118" t="e">
        <f>VLOOKUP('Design Tool'!J122, $H$12:$I$13, 2, FALSE)</f>
        <v>#N/A</v>
      </c>
      <c r="O113" s="118" t="e">
        <f t="shared" si="1"/>
        <v>#N/A</v>
      </c>
      <c r="P113" s="118" t="e">
        <f>IF(K113="F", "Special Design Needed",
IF('Design Tool'!H122=30,
IF(N113="B",
IF(M113="G","Special Design Needed","42"),"ERROR"),
IF('Design Tool'!H122=36,
IF(M113="G","Special Design Needed","48"),
IF('Design Tool'!H122=40,
IF(M113="G","Special Design Needed","48"),""))))</f>
        <v>#N/A</v>
      </c>
      <c r="Q113" s="118" t="e">
        <f>IF($L113="A",
IF($N113 = "A",
VLOOKUP($O113, 'Untethered Reference Chart'!$D$4:$F$38, 3, FALSE), VLOOKUP($O113, 'Untethered Reference Chart'!$P$4:$R$38, 3, FALSE)),
IF($L113 = "B",
IF($N113 = "A",
VLOOKUP($O113, 'Untethered Reference Chart'!$J$4:$L$38, 3, FALSE), VLOOKUP($O113, 'Untethered Reference Chart'!$V$4:$X$38, 3, FALSE)),
IF($L113 = "C",
IF($N113 = "A",
VLOOKUP($O113, 'Untethered Reference Chart'!$M$4:$O$38, 3, FALSE), VLOOKUP($O113, 'Untethered Reference Chart'!$Y$4:$AA$38, 3, FALSE)), "")))</f>
        <v>#N/A</v>
      </c>
      <c r="R113" s="118" t="e">
        <f>IF($L113="A",
IF($N113 = "A",
VLOOKUP($O113, 'Tethered Reference Chart'!$D$4:$F$38, 3, FALSE), VLOOKUP($O113, 'Tethered Reference Chart'!$P$4:$R$38, 3, FALSE)),
IF($L113 = "B",
IF($N113 = "A",
VLOOKUP($O113, 'Tethered Reference Chart'!$J$4:$L$38, 3, FALSE), VLOOKUP($O113, 'Tethered Reference Chart'!$V$4:$X$38, 3, FALSE)),
IF($L113 = "C",
IF($N113 = "A",
VLOOKUP($O113, 'Tethered Reference Chart'!$M$4:$O$38, 3, FALSE), VLOOKUP($O113, 'Tethered Reference Chart'!$Y$4:$AA$38, 3, FALSE)), "")))</f>
        <v>#N/A</v>
      </c>
      <c r="S113" s="118" t="b">
        <f>IF('Design Tool'!$H122=30,IF($N113="A",VLOOKUP($O113,'Untethered Reference Chart'!$G$4:$I$38,3,FALSE),VLOOKUP($O113,'Untethered Reference Chart'!$S$4:$U$38,3,FALSE)))</f>
        <v>0</v>
      </c>
      <c r="T113" s="119" t="b">
        <f>IF('Design Tool'!$H122=30,IF($N113="A",VLOOKUP($O113,'Tethered Reference Chart'!$G$4:$I$38,3,FALSE),VLOOKUP($O113,'Tethered Reference Chart'!$S$4:$U$38,3,FALSE)))</f>
        <v>0</v>
      </c>
    </row>
    <row r="114" spans="11:20" x14ac:dyDescent="0.25">
      <c r="K114" s="117" t="e">
        <f>VLOOKUP('Design Tool'!G123, $B$12:$C$17, 2, TRUE)</f>
        <v>#N/A</v>
      </c>
      <c r="L114" s="118" t="e">
        <f>VLOOKUP('Design Tool'!H123,$D$12:$E$14, 2, FALSE)</f>
        <v>#N/A</v>
      </c>
      <c r="M114" s="118" t="e">
        <f>VLOOKUP('Design Tool'!L123, $F$12:$G$18, 2, FALSE)</f>
        <v>#N/A</v>
      </c>
      <c r="N114" s="118" t="e">
        <f>VLOOKUP('Design Tool'!J123, $H$12:$I$13, 2, FALSE)</f>
        <v>#N/A</v>
      </c>
      <c r="O114" s="118" t="e">
        <f t="shared" si="1"/>
        <v>#N/A</v>
      </c>
      <c r="P114" s="118" t="e">
        <f>IF(K114="F", "Special Design Needed",
IF('Design Tool'!H123=30,
IF(N114="B",
IF(M114="G","Special Design Needed","42"),"ERROR"),
IF('Design Tool'!H123=36,
IF(M114="G","Special Design Needed","48"),
IF('Design Tool'!H123=40,
IF(M114="G","Special Design Needed","48"),""))))</f>
        <v>#N/A</v>
      </c>
      <c r="Q114" s="118" t="e">
        <f>IF($L114="A",
IF($N114 = "A",
VLOOKUP($O114, 'Untethered Reference Chart'!$D$4:$F$38, 3, FALSE), VLOOKUP($O114, 'Untethered Reference Chart'!$P$4:$R$38, 3, FALSE)),
IF($L114 = "B",
IF($N114 = "A",
VLOOKUP($O114, 'Untethered Reference Chart'!$J$4:$L$38, 3, FALSE), VLOOKUP($O114, 'Untethered Reference Chart'!$V$4:$X$38, 3, FALSE)),
IF($L114 = "C",
IF($N114 = "A",
VLOOKUP($O114, 'Untethered Reference Chart'!$M$4:$O$38, 3, FALSE), VLOOKUP($O114, 'Untethered Reference Chart'!$Y$4:$AA$38, 3, FALSE)), "")))</f>
        <v>#N/A</v>
      </c>
      <c r="R114" s="118" t="e">
        <f>IF($L114="A",
IF($N114 = "A",
VLOOKUP($O114, 'Tethered Reference Chart'!$D$4:$F$38, 3, FALSE), VLOOKUP($O114, 'Tethered Reference Chart'!$P$4:$R$38, 3, FALSE)),
IF($L114 = "B",
IF($N114 = "A",
VLOOKUP($O114, 'Tethered Reference Chart'!$J$4:$L$38, 3, FALSE), VLOOKUP($O114, 'Tethered Reference Chart'!$V$4:$X$38, 3, FALSE)),
IF($L114 = "C",
IF($N114 = "A",
VLOOKUP($O114, 'Tethered Reference Chart'!$M$4:$O$38, 3, FALSE), VLOOKUP($O114, 'Tethered Reference Chart'!$Y$4:$AA$38, 3, FALSE)), "")))</f>
        <v>#N/A</v>
      </c>
      <c r="S114" s="118" t="b">
        <f>IF('Design Tool'!$H123=30,IF($N114="A",VLOOKUP($O114,'Untethered Reference Chart'!$G$4:$I$38,3,FALSE),VLOOKUP($O114,'Untethered Reference Chart'!$S$4:$U$38,3,FALSE)))</f>
        <v>0</v>
      </c>
      <c r="T114" s="119" t="b">
        <f>IF('Design Tool'!$H123=30,IF($N114="A",VLOOKUP($O114,'Tethered Reference Chart'!$G$4:$I$38,3,FALSE),VLOOKUP($O114,'Tethered Reference Chart'!$S$4:$U$38,3,FALSE)))</f>
        <v>0</v>
      </c>
    </row>
    <row r="115" spans="11:20" x14ac:dyDescent="0.25">
      <c r="K115" s="117" t="e">
        <f>VLOOKUP('Design Tool'!G124, $B$12:$C$17, 2, TRUE)</f>
        <v>#N/A</v>
      </c>
      <c r="L115" s="118" t="e">
        <f>VLOOKUP('Design Tool'!H124,$D$12:$E$14, 2, FALSE)</f>
        <v>#N/A</v>
      </c>
      <c r="M115" s="118" t="e">
        <f>VLOOKUP('Design Tool'!L124, $F$12:$G$18, 2, FALSE)</f>
        <v>#N/A</v>
      </c>
      <c r="N115" s="118" t="e">
        <f>VLOOKUP('Design Tool'!J124, $H$12:$I$13, 2, FALSE)</f>
        <v>#N/A</v>
      </c>
      <c r="O115" s="118" t="e">
        <f t="shared" si="1"/>
        <v>#N/A</v>
      </c>
      <c r="P115" s="118" t="e">
        <f>IF(K115="F", "Special Design Needed",
IF('Design Tool'!H124=30,
IF(N115="B",
IF(M115="G","Special Design Needed","42"),"ERROR"),
IF('Design Tool'!H124=36,
IF(M115="G","Special Design Needed","48"),
IF('Design Tool'!H124=40,
IF(M115="G","Special Design Needed","48"),""))))</f>
        <v>#N/A</v>
      </c>
      <c r="Q115" s="118" t="e">
        <f>IF($L115="A",
IF($N115 = "A",
VLOOKUP($O115, 'Untethered Reference Chart'!$D$4:$F$38, 3, FALSE), VLOOKUP($O115, 'Untethered Reference Chart'!$P$4:$R$38, 3, FALSE)),
IF($L115 = "B",
IF($N115 = "A",
VLOOKUP($O115, 'Untethered Reference Chart'!$J$4:$L$38, 3, FALSE), VLOOKUP($O115, 'Untethered Reference Chart'!$V$4:$X$38, 3, FALSE)),
IF($L115 = "C",
IF($N115 = "A",
VLOOKUP($O115, 'Untethered Reference Chart'!$M$4:$O$38, 3, FALSE), VLOOKUP($O115, 'Untethered Reference Chart'!$Y$4:$AA$38, 3, FALSE)), "")))</f>
        <v>#N/A</v>
      </c>
      <c r="R115" s="118" t="e">
        <f>IF($L115="A",
IF($N115 = "A",
VLOOKUP($O115, 'Tethered Reference Chart'!$D$4:$F$38, 3, FALSE), VLOOKUP($O115, 'Tethered Reference Chart'!$P$4:$R$38, 3, FALSE)),
IF($L115 = "B",
IF($N115 = "A",
VLOOKUP($O115, 'Tethered Reference Chart'!$J$4:$L$38, 3, FALSE), VLOOKUP($O115, 'Tethered Reference Chart'!$V$4:$X$38, 3, FALSE)),
IF($L115 = "C",
IF($N115 = "A",
VLOOKUP($O115, 'Tethered Reference Chart'!$M$4:$O$38, 3, FALSE), VLOOKUP($O115, 'Tethered Reference Chart'!$Y$4:$AA$38, 3, FALSE)), "")))</f>
        <v>#N/A</v>
      </c>
      <c r="S115" s="118" t="b">
        <f>IF('Design Tool'!$H124=30,IF($N115="A",VLOOKUP($O115,'Untethered Reference Chart'!$G$4:$I$38,3,FALSE),VLOOKUP($O115,'Untethered Reference Chart'!$S$4:$U$38,3,FALSE)))</f>
        <v>0</v>
      </c>
      <c r="T115" s="119" t="b">
        <f>IF('Design Tool'!$H124=30,IF($N115="A",VLOOKUP($O115,'Tethered Reference Chart'!$G$4:$I$38,3,FALSE),VLOOKUP($O115,'Tethered Reference Chart'!$S$4:$U$38,3,FALSE)))</f>
        <v>0</v>
      </c>
    </row>
    <row r="116" spans="11:20" x14ac:dyDescent="0.25">
      <c r="K116" s="117" t="e">
        <f>VLOOKUP('Design Tool'!G125, $B$12:$C$17, 2, TRUE)</f>
        <v>#N/A</v>
      </c>
      <c r="L116" s="118" t="e">
        <f>VLOOKUP('Design Tool'!H125,$D$12:$E$14, 2, FALSE)</f>
        <v>#N/A</v>
      </c>
      <c r="M116" s="118" t="e">
        <f>VLOOKUP('Design Tool'!L125, $F$12:$G$18, 2, FALSE)</f>
        <v>#N/A</v>
      </c>
      <c r="N116" s="118" t="e">
        <f>VLOOKUP('Design Tool'!J125, $H$12:$I$13, 2, FALSE)</f>
        <v>#N/A</v>
      </c>
      <c r="O116" s="118" t="e">
        <f t="shared" si="1"/>
        <v>#N/A</v>
      </c>
      <c r="P116" s="118" t="e">
        <f>IF(K116="F", "Special Design Needed",
IF('Design Tool'!H125=30,
IF(N116="B",
IF(M116="G","Special Design Needed","42"),"ERROR"),
IF('Design Tool'!H125=36,
IF(M116="G","Special Design Needed","48"),
IF('Design Tool'!H125=40,
IF(M116="G","Special Design Needed","48"),""))))</f>
        <v>#N/A</v>
      </c>
      <c r="Q116" s="118" t="e">
        <f>IF($L116="A",
IF($N116 = "A",
VLOOKUP($O116, 'Untethered Reference Chart'!$D$4:$F$38, 3, FALSE), VLOOKUP($O116, 'Untethered Reference Chart'!$P$4:$R$38, 3, FALSE)),
IF($L116 = "B",
IF($N116 = "A",
VLOOKUP($O116, 'Untethered Reference Chart'!$J$4:$L$38, 3, FALSE), VLOOKUP($O116, 'Untethered Reference Chart'!$V$4:$X$38, 3, FALSE)),
IF($L116 = "C",
IF($N116 = "A",
VLOOKUP($O116, 'Untethered Reference Chart'!$M$4:$O$38, 3, FALSE), VLOOKUP($O116, 'Untethered Reference Chart'!$Y$4:$AA$38, 3, FALSE)), "")))</f>
        <v>#N/A</v>
      </c>
      <c r="R116" s="118" t="e">
        <f>IF($L116="A",
IF($N116 = "A",
VLOOKUP($O116, 'Tethered Reference Chart'!$D$4:$F$38, 3, FALSE), VLOOKUP($O116, 'Tethered Reference Chart'!$P$4:$R$38, 3, FALSE)),
IF($L116 = "B",
IF($N116 = "A",
VLOOKUP($O116, 'Tethered Reference Chart'!$J$4:$L$38, 3, FALSE), VLOOKUP($O116, 'Tethered Reference Chart'!$V$4:$X$38, 3, FALSE)),
IF($L116 = "C",
IF($N116 = "A",
VLOOKUP($O116, 'Tethered Reference Chart'!$M$4:$O$38, 3, FALSE), VLOOKUP($O116, 'Tethered Reference Chart'!$Y$4:$AA$38, 3, FALSE)), "")))</f>
        <v>#N/A</v>
      </c>
      <c r="S116" s="118" t="b">
        <f>IF('Design Tool'!$H125=30,IF($N116="A",VLOOKUP($O116,'Untethered Reference Chart'!$G$4:$I$38,3,FALSE),VLOOKUP($O116,'Untethered Reference Chart'!$S$4:$U$38,3,FALSE)))</f>
        <v>0</v>
      </c>
      <c r="T116" s="119" t="b">
        <f>IF('Design Tool'!$H125=30,IF($N116="A",VLOOKUP($O116,'Tethered Reference Chart'!$G$4:$I$38,3,FALSE),VLOOKUP($O116,'Tethered Reference Chart'!$S$4:$U$38,3,FALSE)))</f>
        <v>0</v>
      </c>
    </row>
    <row r="117" spans="11:20" x14ac:dyDescent="0.25">
      <c r="K117" s="117" t="e">
        <f>VLOOKUP('Design Tool'!G126, $B$12:$C$17, 2, TRUE)</f>
        <v>#N/A</v>
      </c>
      <c r="L117" s="118" t="e">
        <f>VLOOKUP('Design Tool'!H126,$D$12:$E$14, 2, FALSE)</f>
        <v>#N/A</v>
      </c>
      <c r="M117" s="118" t="e">
        <f>VLOOKUP('Design Tool'!L126, $F$12:$G$18, 2, FALSE)</f>
        <v>#N/A</v>
      </c>
      <c r="N117" s="118" t="e">
        <f>VLOOKUP('Design Tool'!J126, $H$12:$I$13, 2, FALSE)</f>
        <v>#N/A</v>
      </c>
      <c r="O117" s="118" t="e">
        <f t="shared" si="1"/>
        <v>#N/A</v>
      </c>
      <c r="P117" s="118" t="e">
        <f>IF(K117="F", "Special Design Needed",
IF('Design Tool'!H126=30,
IF(N117="B",
IF(M117="G","Special Design Needed","42"),"ERROR"),
IF('Design Tool'!H126=36,
IF(M117="G","Special Design Needed","48"),
IF('Design Tool'!H126=40,
IF(M117="G","Special Design Needed","48"),""))))</f>
        <v>#N/A</v>
      </c>
      <c r="Q117" s="118" t="e">
        <f>IF($L117="A",
IF($N117 = "A",
VLOOKUP($O117, 'Untethered Reference Chart'!$D$4:$F$38, 3, FALSE), VLOOKUP($O117, 'Untethered Reference Chart'!$P$4:$R$38, 3, FALSE)),
IF($L117 = "B",
IF($N117 = "A",
VLOOKUP($O117, 'Untethered Reference Chart'!$J$4:$L$38, 3, FALSE), VLOOKUP($O117, 'Untethered Reference Chart'!$V$4:$X$38, 3, FALSE)),
IF($L117 = "C",
IF($N117 = "A",
VLOOKUP($O117, 'Untethered Reference Chart'!$M$4:$O$38, 3, FALSE), VLOOKUP($O117, 'Untethered Reference Chart'!$Y$4:$AA$38, 3, FALSE)), "")))</f>
        <v>#N/A</v>
      </c>
      <c r="R117" s="118" t="e">
        <f>IF($L117="A",
IF($N117 = "A",
VLOOKUP($O117, 'Tethered Reference Chart'!$D$4:$F$38, 3, FALSE), VLOOKUP($O117, 'Tethered Reference Chart'!$P$4:$R$38, 3, FALSE)),
IF($L117 = "B",
IF($N117 = "A",
VLOOKUP($O117, 'Tethered Reference Chart'!$J$4:$L$38, 3, FALSE), VLOOKUP($O117, 'Tethered Reference Chart'!$V$4:$X$38, 3, FALSE)),
IF($L117 = "C",
IF($N117 = "A",
VLOOKUP($O117, 'Tethered Reference Chart'!$M$4:$O$38, 3, FALSE), VLOOKUP($O117, 'Tethered Reference Chart'!$Y$4:$AA$38, 3, FALSE)), "")))</f>
        <v>#N/A</v>
      </c>
      <c r="S117" s="118" t="b">
        <f>IF('Design Tool'!$H126=30,IF($N117="A",VLOOKUP($O117,'Untethered Reference Chart'!$G$4:$I$38,3,FALSE),VLOOKUP($O117,'Untethered Reference Chart'!$S$4:$U$38,3,FALSE)))</f>
        <v>0</v>
      </c>
      <c r="T117" s="119" t="b">
        <f>IF('Design Tool'!$H126=30,IF($N117="A",VLOOKUP($O117,'Tethered Reference Chart'!$G$4:$I$38,3,FALSE),VLOOKUP($O117,'Tethered Reference Chart'!$S$4:$U$38,3,FALSE)))</f>
        <v>0</v>
      </c>
    </row>
    <row r="118" spans="11:20" x14ac:dyDescent="0.25">
      <c r="K118" s="117" t="e">
        <f>VLOOKUP('Design Tool'!G127, $B$12:$C$17, 2, TRUE)</f>
        <v>#N/A</v>
      </c>
      <c r="L118" s="118" t="e">
        <f>VLOOKUP('Design Tool'!H127,$D$12:$E$14, 2, FALSE)</f>
        <v>#N/A</v>
      </c>
      <c r="M118" s="118" t="e">
        <f>VLOOKUP('Design Tool'!L127, $F$12:$G$18, 2, FALSE)</f>
        <v>#N/A</v>
      </c>
      <c r="N118" s="118" t="e">
        <f>VLOOKUP('Design Tool'!J127, $H$12:$I$13, 2, FALSE)</f>
        <v>#N/A</v>
      </c>
      <c r="O118" s="118" t="e">
        <f t="shared" si="1"/>
        <v>#N/A</v>
      </c>
      <c r="P118" s="118" t="e">
        <f>IF(K118="F", "Special Design Needed",
IF('Design Tool'!H127=30,
IF(N118="B",
IF(M118="G","Special Design Needed","42"),"ERROR"),
IF('Design Tool'!H127=36,
IF(M118="G","Special Design Needed","48"),
IF('Design Tool'!H127=40,
IF(M118="G","Special Design Needed","48"),""))))</f>
        <v>#N/A</v>
      </c>
      <c r="Q118" s="118" t="e">
        <f>IF($L118="A",
IF($N118 = "A",
VLOOKUP($O118, 'Untethered Reference Chart'!$D$4:$F$38, 3, FALSE), VLOOKUP($O118, 'Untethered Reference Chart'!$P$4:$R$38, 3, FALSE)),
IF($L118 = "B",
IF($N118 = "A",
VLOOKUP($O118, 'Untethered Reference Chart'!$J$4:$L$38, 3, FALSE), VLOOKUP($O118, 'Untethered Reference Chart'!$V$4:$X$38, 3, FALSE)),
IF($L118 = "C",
IF($N118 = "A",
VLOOKUP($O118, 'Untethered Reference Chart'!$M$4:$O$38, 3, FALSE), VLOOKUP($O118, 'Untethered Reference Chart'!$Y$4:$AA$38, 3, FALSE)), "")))</f>
        <v>#N/A</v>
      </c>
      <c r="R118" s="118" t="e">
        <f>IF($L118="A",
IF($N118 = "A",
VLOOKUP($O118, 'Tethered Reference Chart'!$D$4:$F$38, 3, FALSE), VLOOKUP($O118, 'Tethered Reference Chart'!$P$4:$R$38, 3, FALSE)),
IF($L118 = "B",
IF($N118 = "A",
VLOOKUP($O118, 'Tethered Reference Chart'!$J$4:$L$38, 3, FALSE), VLOOKUP($O118, 'Tethered Reference Chart'!$V$4:$X$38, 3, FALSE)),
IF($L118 = "C",
IF($N118 = "A",
VLOOKUP($O118, 'Tethered Reference Chart'!$M$4:$O$38, 3, FALSE), VLOOKUP($O118, 'Tethered Reference Chart'!$Y$4:$AA$38, 3, FALSE)), "")))</f>
        <v>#N/A</v>
      </c>
      <c r="S118" s="118" t="b">
        <f>IF('Design Tool'!$H127=30,IF($N118="A",VLOOKUP($O118,'Untethered Reference Chart'!$G$4:$I$38,3,FALSE),VLOOKUP($O118,'Untethered Reference Chart'!$S$4:$U$38,3,FALSE)))</f>
        <v>0</v>
      </c>
      <c r="T118" s="119" t="b">
        <f>IF('Design Tool'!$H127=30,IF($N118="A",VLOOKUP($O118,'Tethered Reference Chart'!$G$4:$I$38,3,FALSE),VLOOKUP($O118,'Tethered Reference Chart'!$S$4:$U$38,3,FALSE)))</f>
        <v>0</v>
      </c>
    </row>
    <row r="119" spans="11:20" x14ac:dyDescent="0.25">
      <c r="K119" s="117" t="e">
        <f>VLOOKUP('Design Tool'!G128, $B$12:$C$17, 2, TRUE)</f>
        <v>#N/A</v>
      </c>
      <c r="L119" s="118" t="e">
        <f>VLOOKUP('Design Tool'!H128,$D$12:$E$14, 2, FALSE)</f>
        <v>#N/A</v>
      </c>
      <c r="M119" s="118" t="e">
        <f>VLOOKUP('Design Tool'!L128, $F$12:$G$18, 2, FALSE)</f>
        <v>#N/A</v>
      </c>
      <c r="N119" s="118" t="e">
        <f>VLOOKUP('Design Tool'!J128, $H$12:$I$13, 2, FALSE)</f>
        <v>#N/A</v>
      </c>
      <c r="O119" s="118" t="e">
        <f t="shared" si="1"/>
        <v>#N/A</v>
      </c>
      <c r="P119" s="118" t="e">
        <f>IF(K119="F", "Special Design Needed",
IF('Design Tool'!H128=30,
IF(N119="B",
IF(M119="G","Special Design Needed","42"),"ERROR"),
IF('Design Tool'!H128=36,
IF(M119="G","Special Design Needed","48"),
IF('Design Tool'!H128=40,
IF(M119="G","Special Design Needed","48"),""))))</f>
        <v>#N/A</v>
      </c>
      <c r="Q119" s="118" t="e">
        <f>IF($L119="A",
IF($N119 = "A",
VLOOKUP($O119, 'Untethered Reference Chart'!$D$4:$F$38, 3, FALSE), VLOOKUP($O119, 'Untethered Reference Chart'!$P$4:$R$38, 3, FALSE)),
IF($L119 = "B",
IF($N119 = "A",
VLOOKUP($O119, 'Untethered Reference Chart'!$J$4:$L$38, 3, FALSE), VLOOKUP($O119, 'Untethered Reference Chart'!$V$4:$X$38, 3, FALSE)),
IF($L119 = "C",
IF($N119 = "A",
VLOOKUP($O119, 'Untethered Reference Chart'!$M$4:$O$38, 3, FALSE), VLOOKUP($O119, 'Untethered Reference Chart'!$Y$4:$AA$38, 3, FALSE)), "")))</f>
        <v>#N/A</v>
      </c>
      <c r="R119" s="118" t="e">
        <f>IF($L119="A",
IF($N119 = "A",
VLOOKUP($O119, 'Tethered Reference Chart'!$D$4:$F$38, 3, FALSE), VLOOKUP($O119, 'Tethered Reference Chart'!$P$4:$R$38, 3, FALSE)),
IF($L119 = "B",
IF($N119 = "A",
VLOOKUP($O119, 'Tethered Reference Chart'!$J$4:$L$38, 3, FALSE), VLOOKUP($O119, 'Tethered Reference Chart'!$V$4:$X$38, 3, FALSE)),
IF($L119 = "C",
IF($N119 = "A",
VLOOKUP($O119, 'Tethered Reference Chart'!$M$4:$O$38, 3, FALSE), VLOOKUP($O119, 'Tethered Reference Chart'!$Y$4:$AA$38, 3, FALSE)), "")))</f>
        <v>#N/A</v>
      </c>
      <c r="S119" s="118" t="b">
        <f>IF('Design Tool'!$H128=30,IF($N119="A",VLOOKUP($O119,'Untethered Reference Chart'!$G$4:$I$38,3,FALSE),VLOOKUP($O119,'Untethered Reference Chart'!$S$4:$U$38,3,FALSE)))</f>
        <v>0</v>
      </c>
      <c r="T119" s="119" t="b">
        <f>IF('Design Tool'!$H128=30,IF($N119="A",VLOOKUP($O119,'Tethered Reference Chart'!$G$4:$I$38,3,FALSE),VLOOKUP($O119,'Tethered Reference Chart'!$S$4:$U$38,3,FALSE)))</f>
        <v>0</v>
      </c>
    </row>
    <row r="120" spans="11:20" x14ac:dyDescent="0.25">
      <c r="K120" s="117" t="e">
        <f>VLOOKUP('Design Tool'!G129, $B$12:$C$17, 2, TRUE)</f>
        <v>#N/A</v>
      </c>
      <c r="L120" s="118" t="e">
        <f>VLOOKUP('Design Tool'!H129,$D$12:$E$14, 2, FALSE)</f>
        <v>#N/A</v>
      </c>
      <c r="M120" s="118" t="e">
        <f>VLOOKUP('Design Tool'!L129, $F$12:$G$18, 2, FALSE)</f>
        <v>#N/A</v>
      </c>
      <c r="N120" s="118" t="e">
        <f>VLOOKUP('Design Tool'!J129, $H$12:$I$13, 2, FALSE)</f>
        <v>#N/A</v>
      </c>
      <c r="O120" s="118" t="e">
        <f t="shared" si="1"/>
        <v>#N/A</v>
      </c>
      <c r="P120" s="118" t="e">
        <f>IF(K120="F", "Special Design Needed",
IF('Design Tool'!H129=30,
IF(N120="B",
IF(M120="G","Special Design Needed","42"),"ERROR"),
IF('Design Tool'!H129=36,
IF(M120="G","Special Design Needed","48"),
IF('Design Tool'!H129=40,
IF(M120="G","Special Design Needed","48"),""))))</f>
        <v>#N/A</v>
      </c>
      <c r="Q120" s="118" t="e">
        <f>IF($L120="A",
IF($N120 = "A",
VLOOKUP($O120, 'Untethered Reference Chart'!$D$4:$F$38, 3, FALSE), VLOOKUP($O120, 'Untethered Reference Chart'!$P$4:$R$38, 3, FALSE)),
IF($L120 = "B",
IF($N120 = "A",
VLOOKUP($O120, 'Untethered Reference Chart'!$J$4:$L$38, 3, FALSE), VLOOKUP($O120, 'Untethered Reference Chart'!$V$4:$X$38, 3, FALSE)),
IF($L120 = "C",
IF($N120 = "A",
VLOOKUP($O120, 'Untethered Reference Chart'!$M$4:$O$38, 3, FALSE), VLOOKUP($O120, 'Untethered Reference Chart'!$Y$4:$AA$38, 3, FALSE)), "")))</f>
        <v>#N/A</v>
      </c>
      <c r="R120" s="118" t="e">
        <f>IF($L120="A",
IF($N120 = "A",
VLOOKUP($O120, 'Tethered Reference Chart'!$D$4:$F$38, 3, FALSE), VLOOKUP($O120, 'Tethered Reference Chart'!$P$4:$R$38, 3, FALSE)),
IF($L120 = "B",
IF($N120 = "A",
VLOOKUP($O120, 'Tethered Reference Chart'!$J$4:$L$38, 3, FALSE), VLOOKUP($O120, 'Tethered Reference Chart'!$V$4:$X$38, 3, FALSE)),
IF($L120 = "C",
IF($N120 = "A",
VLOOKUP($O120, 'Tethered Reference Chart'!$M$4:$O$38, 3, FALSE), VLOOKUP($O120, 'Tethered Reference Chart'!$Y$4:$AA$38, 3, FALSE)), "")))</f>
        <v>#N/A</v>
      </c>
      <c r="S120" s="118" t="b">
        <f>IF('Design Tool'!$H129=30,IF($N120="A",VLOOKUP($O120,'Untethered Reference Chart'!$G$4:$I$38,3,FALSE),VLOOKUP($O120,'Untethered Reference Chart'!$S$4:$U$38,3,FALSE)))</f>
        <v>0</v>
      </c>
      <c r="T120" s="119" t="b">
        <f>IF('Design Tool'!$H129=30,IF($N120="A",VLOOKUP($O120,'Tethered Reference Chart'!$G$4:$I$38,3,FALSE),VLOOKUP($O120,'Tethered Reference Chart'!$S$4:$U$38,3,FALSE)))</f>
        <v>0</v>
      </c>
    </row>
    <row r="121" spans="11:20" x14ac:dyDescent="0.25">
      <c r="K121" s="117" t="e">
        <f>VLOOKUP('Design Tool'!G130, $B$12:$C$17, 2, TRUE)</f>
        <v>#N/A</v>
      </c>
      <c r="L121" s="118" t="e">
        <f>VLOOKUP('Design Tool'!H130,$D$12:$E$14, 2, FALSE)</f>
        <v>#N/A</v>
      </c>
      <c r="M121" s="118" t="e">
        <f>VLOOKUP('Design Tool'!L130, $F$12:$G$18, 2, FALSE)</f>
        <v>#N/A</v>
      </c>
      <c r="N121" s="118" t="e">
        <f>VLOOKUP('Design Tool'!J130, $H$12:$I$13, 2, FALSE)</f>
        <v>#N/A</v>
      </c>
      <c r="O121" s="118" t="e">
        <f t="shared" si="1"/>
        <v>#N/A</v>
      </c>
      <c r="P121" s="118" t="e">
        <f>IF(K121="F", "Special Design Needed",
IF('Design Tool'!H130=30,
IF(N121="B",
IF(M121="G","Special Design Needed","42"),"ERROR"),
IF('Design Tool'!H130=36,
IF(M121="G","Special Design Needed","48"),
IF('Design Tool'!H130=40,
IF(M121="G","Special Design Needed","48"),""))))</f>
        <v>#N/A</v>
      </c>
      <c r="Q121" s="118" t="e">
        <f>IF($L121="A",
IF($N121 = "A",
VLOOKUP($O121, 'Untethered Reference Chart'!$D$4:$F$38, 3, FALSE), VLOOKUP($O121, 'Untethered Reference Chart'!$P$4:$R$38, 3, FALSE)),
IF($L121 = "B",
IF($N121 = "A",
VLOOKUP($O121, 'Untethered Reference Chart'!$J$4:$L$38, 3, FALSE), VLOOKUP($O121, 'Untethered Reference Chart'!$V$4:$X$38, 3, FALSE)),
IF($L121 = "C",
IF($N121 = "A",
VLOOKUP($O121, 'Untethered Reference Chart'!$M$4:$O$38, 3, FALSE), VLOOKUP($O121, 'Untethered Reference Chart'!$Y$4:$AA$38, 3, FALSE)), "")))</f>
        <v>#N/A</v>
      </c>
      <c r="R121" s="118" t="e">
        <f>IF($L121="A",
IF($N121 = "A",
VLOOKUP($O121, 'Tethered Reference Chart'!$D$4:$F$38, 3, FALSE), VLOOKUP($O121, 'Tethered Reference Chart'!$P$4:$R$38, 3, FALSE)),
IF($L121 = "B",
IF($N121 = "A",
VLOOKUP($O121, 'Tethered Reference Chart'!$J$4:$L$38, 3, FALSE), VLOOKUP($O121, 'Tethered Reference Chart'!$V$4:$X$38, 3, FALSE)),
IF($L121 = "C",
IF($N121 = "A",
VLOOKUP($O121, 'Tethered Reference Chart'!$M$4:$O$38, 3, FALSE), VLOOKUP($O121, 'Tethered Reference Chart'!$Y$4:$AA$38, 3, FALSE)), "")))</f>
        <v>#N/A</v>
      </c>
      <c r="S121" s="118" t="b">
        <f>IF('Design Tool'!$H130=30,IF($N121="A",VLOOKUP($O121,'Untethered Reference Chart'!$G$4:$I$38,3,FALSE),VLOOKUP($O121,'Untethered Reference Chart'!$S$4:$U$38,3,FALSE)))</f>
        <v>0</v>
      </c>
      <c r="T121" s="119" t="b">
        <f>IF('Design Tool'!$H130=30,IF($N121="A",VLOOKUP($O121,'Tethered Reference Chart'!$G$4:$I$38,3,FALSE),VLOOKUP($O121,'Tethered Reference Chart'!$S$4:$U$38,3,FALSE)))</f>
        <v>0</v>
      </c>
    </row>
    <row r="122" spans="11:20" x14ac:dyDescent="0.25">
      <c r="K122" s="117" t="e">
        <f>VLOOKUP('Design Tool'!G131, $B$12:$C$17, 2, TRUE)</f>
        <v>#N/A</v>
      </c>
      <c r="L122" s="118" t="e">
        <f>VLOOKUP('Design Tool'!H131,$D$12:$E$14, 2, FALSE)</f>
        <v>#N/A</v>
      </c>
      <c r="M122" s="118" t="e">
        <f>VLOOKUP('Design Tool'!L131, $F$12:$G$18, 2, FALSE)</f>
        <v>#N/A</v>
      </c>
      <c r="N122" s="118" t="e">
        <f>VLOOKUP('Design Tool'!J131, $H$12:$I$13, 2, FALSE)</f>
        <v>#N/A</v>
      </c>
      <c r="O122" s="118" t="e">
        <f t="shared" si="1"/>
        <v>#N/A</v>
      </c>
      <c r="P122" s="118" t="e">
        <f>IF(K122="F", "Special Design Needed",
IF('Design Tool'!H131=30,
IF(N122="B",
IF(M122="G","Special Design Needed","42"),"ERROR"),
IF('Design Tool'!H131=36,
IF(M122="G","Special Design Needed","48"),
IF('Design Tool'!H131=40,
IF(M122="G","Special Design Needed","48"),""))))</f>
        <v>#N/A</v>
      </c>
      <c r="Q122" s="118" t="e">
        <f>IF($L122="A",
IF($N122 = "A",
VLOOKUP($O122, 'Untethered Reference Chart'!$D$4:$F$38, 3, FALSE), VLOOKUP($O122, 'Untethered Reference Chart'!$P$4:$R$38, 3, FALSE)),
IF($L122 = "B",
IF($N122 = "A",
VLOOKUP($O122, 'Untethered Reference Chart'!$J$4:$L$38, 3, FALSE), VLOOKUP($O122, 'Untethered Reference Chart'!$V$4:$X$38, 3, FALSE)),
IF($L122 = "C",
IF($N122 = "A",
VLOOKUP($O122, 'Untethered Reference Chart'!$M$4:$O$38, 3, FALSE), VLOOKUP($O122, 'Untethered Reference Chart'!$Y$4:$AA$38, 3, FALSE)), "")))</f>
        <v>#N/A</v>
      </c>
      <c r="R122" s="118" t="e">
        <f>IF($L122="A",
IF($N122 = "A",
VLOOKUP($O122, 'Tethered Reference Chart'!$D$4:$F$38, 3, FALSE), VLOOKUP($O122, 'Tethered Reference Chart'!$P$4:$R$38, 3, FALSE)),
IF($L122 = "B",
IF($N122 = "A",
VLOOKUP($O122, 'Tethered Reference Chart'!$J$4:$L$38, 3, FALSE), VLOOKUP($O122, 'Tethered Reference Chart'!$V$4:$X$38, 3, FALSE)),
IF($L122 = "C",
IF($N122 = "A",
VLOOKUP($O122, 'Tethered Reference Chart'!$M$4:$O$38, 3, FALSE), VLOOKUP($O122, 'Tethered Reference Chart'!$Y$4:$AA$38, 3, FALSE)), "")))</f>
        <v>#N/A</v>
      </c>
      <c r="S122" s="118" t="b">
        <f>IF('Design Tool'!$H131=30,IF($N122="A",VLOOKUP($O122,'Untethered Reference Chart'!$G$4:$I$38,3,FALSE),VLOOKUP($O122,'Untethered Reference Chart'!$S$4:$U$38,3,FALSE)))</f>
        <v>0</v>
      </c>
      <c r="T122" s="119" t="b">
        <f>IF('Design Tool'!$H131=30,IF($N122="A",VLOOKUP($O122,'Tethered Reference Chart'!$G$4:$I$38,3,FALSE),VLOOKUP($O122,'Tethered Reference Chart'!$S$4:$U$38,3,FALSE)))</f>
        <v>0</v>
      </c>
    </row>
    <row r="123" spans="11:20" x14ac:dyDescent="0.25">
      <c r="K123" s="117" t="e">
        <f>VLOOKUP('Design Tool'!G132, $B$12:$C$17, 2, TRUE)</f>
        <v>#N/A</v>
      </c>
      <c r="L123" s="118" t="e">
        <f>VLOOKUP('Design Tool'!H132,$D$12:$E$14, 2, FALSE)</f>
        <v>#N/A</v>
      </c>
      <c r="M123" s="118" t="e">
        <f>VLOOKUP('Design Tool'!L132, $F$12:$G$18, 2, FALSE)</f>
        <v>#N/A</v>
      </c>
      <c r="N123" s="118" t="e">
        <f>VLOOKUP('Design Tool'!J132, $H$12:$I$13, 2, FALSE)</f>
        <v>#N/A</v>
      </c>
      <c r="O123" s="118" t="e">
        <f t="shared" si="1"/>
        <v>#N/A</v>
      </c>
      <c r="P123" s="118" t="e">
        <f>IF(K123="F", "Special Design Needed",
IF('Design Tool'!H132=30,
IF(N123="B",
IF(M123="G","Special Design Needed","42"),"ERROR"),
IF('Design Tool'!H132=36,
IF(M123="G","Special Design Needed","48"),
IF('Design Tool'!H132=40,
IF(M123="G","Special Design Needed","48"),""))))</f>
        <v>#N/A</v>
      </c>
      <c r="Q123" s="118" t="e">
        <f>IF($L123="A",
IF($N123 = "A",
VLOOKUP($O123, 'Untethered Reference Chart'!$D$4:$F$38, 3, FALSE), VLOOKUP($O123, 'Untethered Reference Chart'!$P$4:$R$38, 3, FALSE)),
IF($L123 = "B",
IF($N123 = "A",
VLOOKUP($O123, 'Untethered Reference Chart'!$J$4:$L$38, 3, FALSE), VLOOKUP($O123, 'Untethered Reference Chart'!$V$4:$X$38, 3, FALSE)),
IF($L123 = "C",
IF($N123 = "A",
VLOOKUP($O123, 'Untethered Reference Chart'!$M$4:$O$38, 3, FALSE), VLOOKUP($O123, 'Untethered Reference Chart'!$Y$4:$AA$38, 3, FALSE)), "")))</f>
        <v>#N/A</v>
      </c>
      <c r="R123" s="118" t="e">
        <f>IF($L123="A",
IF($N123 = "A",
VLOOKUP($O123, 'Tethered Reference Chart'!$D$4:$F$38, 3, FALSE), VLOOKUP($O123, 'Tethered Reference Chart'!$P$4:$R$38, 3, FALSE)),
IF($L123 = "B",
IF($N123 = "A",
VLOOKUP($O123, 'Tethered Reference Chart'!$J$4:$L$38, 3, FALSE), VLOOKUP($O123, 'Tethered Reference Chart'!$V$4:$X$38, 3, FALSE)),
IF($L123 = "C",
IF($N123 = "A",
VLOOKUP($O123, 'Tethered Reference Chart'!$M$4:$O$38, 3, FALSE), VLOOKUP($O123, 'Tethered Reference Chart'!$Y$4:$AA$38, 3, FALSE)), "")))</f>
        <v>#N/A</v>
      </c>
      <c r="S123" s="118" t="b">
        <f>IF('Design Tool'!$H132=30,IF($N123="A",VLOOKUP($O123,'Untethered Reference Chart'!$G$4:$I$38,3,FALSE),VLOOKUP($O123,'Untethered Reference Chart'!$S$4:$U$38,3,FALSE)))</f>
        <v>0</v>
      </c>
      <c r="T123" s="119" t="b">
        <f>IF('Design Tool'!$H132=30,IF($N123="A",VLOOKUP($O123,'Tethered Reference Chart'!$G$4:$I$38,3,FALSE),VLOOKUP($O123,'Tethered Reference Chart'!$S$4:$U$38,3,FALSE)))</f>
        <v>0</v>
      </c>
    </row>
    <row r="124" spans="11:20" x14ac:dyDescent="0.25">
      <c r="K124" s="117" t="e">
        <f>VLOOKUP('Design Tool'!G133, $B$12:$C$17, 2, TRUE)</f>
        <v>#N/A</v>
      </c>
      <c r="L124" s="118" t="e">
        <f>VLOOKUP('Design Tool'!H133,$D$12:$E$14, 2, FALSE)</f>
        <v>#N/A</v>
      </c>
      <c r="M124" s="118" t="e">
        <f>VLOOKUP('Design Tool'!L133, $F$12:$G$18, 2, FALSE)</f>
        <v>#N/A</v>
      </c>
      <c r="N124" s="118" t="e">
        <f>VLOOKUP('Design Tool'!J133, $H$12:$I$13, 2, FALSE)</f>
        <v>#N/A</v>
      </c>
      <c r="O124" s="118" t="e">
        <f t="shared" si="1"/>
        <v>#N/A</v>
      </c>
      <c r="P124" s="118" t="e">
        <f>IF(K124="F", "Special Design Needed",
IF('Design Tool'!H133=30,
IF(N124="B",
IF(M124="G","Special Design Needed","42"),"ERROR"),
IF('Design Tool'!H133=36,
IF(M124="G","Special Design Needed","48"),
IF('Design Tool'!H133=40,
IF(M124="G","Special Design Needed","48"),""))))</f>
        <v>#N/A</v>
      </c>
      <c r="Q124" s="118" t="e">
        <f>IF($L124="A",
IF($N124 = "A",
VLOOKUP($O124, 'Untethered Reference Chart'!$D$4:$F$38, 3, FALSE), VLOOKUP($O124, 'Untethered Reference Chart'!$P$4:$R$38, 3, FALSE)),
IF($L124 = "B",
IF($N124 = "A",
VLOOKUP($O124, 'Untethered Reference Chart'!$J$4:$L$38, 3, FALSE), VLOOKUP($O124, 'Untethered Reference Chart'!$V$4:$X$38, 3, FALSE)),
IF($L124 = "C",
IF($N124 = "A",
VLOOKUP($O124, 'Untethered Reference Chart'!$M$4:$O$38, 3, FALSE), VLOOKUP($O124, 'Untethered Reference Chart'!$Y$4:$AA$38, 3, FALSE)), "")))</f>
        <v>#N/A</v>
      </c>
      <c r="R124" s="118" t="e">
        <f>IF($L124="A",
IF($N124 = "A",
VLOOKUP($O124, 'Tethered Reference Chart'!$D$4:$F$38, 3, FALSE), VLOOKUP($O124, 'Tethered Reference Chart'!$P$4:$R$38, 3, FALSE)),
IF($L124 = "B",
IF($N124 = "A",
VLOOKUP($O124, 'Tethered Reference Chart'!$J$4:$L$38, 3, FALSE), VLOOKUP($O124, 'Tethered Reference Chart'!$V$4:$X$38, 3, FALSE)),
IF($L124 = "C",
IF($N124 = "A",
VLOOKUP($O124, 'Tethered Reference Chart'!$M$4:$O$38, 3, FALSE), VLOOKUP($O124, 'Tethered Reference Chart'!$Y$4:$AA$38, 3, FALSE)), "")))</f>
        <v>#N/A</v>
      </c>
      <c r="S124" s="118" t="b">
        <f>IF('Design Tool'!$H133=30,IF($N124="A",VLOOKUP($O124,'Untethered Reference Chart'!$G$4:$I$38,3,FALSE),VLOOKUP($O124,'Untethered Reference Chart'!$S$4:$U$38,3,FALSE)))</f>
        <v>0</v>
      </c>
      <c r="T124" s="119" t="b">
        <f>IF('Design Tool'!$H133=30,IF($N124="A",VLOOKUP($O124,'Tethered Reference Chart'!$G$4:$I$38,3,FALSE),VLOOKUP($O124,'Tethered Reference Chart'!$S$4:$U$38,3,FALSE)))</f>
        <v>0</v>
      </c>
    </row>
    <row r="125" spans="11:20" x14ac:dyDescent="0.25">
      <c r="K125" s="117" t="e">
        <f>VLOOKUP('Design Tool'!G134, $B$12:$C$17, 2, TRUE)</f>
        <v>#N/A</v>
      </c>
      <c r="L125" s="118" t="e">
        <f>VLOOKUP('Design Tool'!H134,$D$12:$E$14, 2, FALSE)</f>
        <v>#N/A</v>
      </c>
      <c r="M125" s="118" t="e">
        <f>VLOOKUP('Design Tool'!L134, $F$12:$G$18, 2, FALSE)</f>
        <v>#N/A</v>
      </c>
      <c r="N125" s="118" t="e">
        <f>VLOOKUP('Design Tool'!J134, $H$12:$I$13, 2, FALSE)</f>
        <v>#N/A</v>
      </c>
      <c r="O125" s="118" t="e">
        <f t="shared" si="1"/>
        <v>#N/A</v>
      </c>
      <c r="P125" s="118" t="e">
        <f>IF(K125="F", "Special Design Needed",
IF('Design Tool'!H134=30,
IF(N125="B",
IF(M125="G","Special Design Needed","42"),"ERROR"),
IF('Design Tool'!H134=36,
IF(M125="G","Special Design Needed","48"),
IF('Design Tool'!H134=40,
IF(M125="G","Special Design Needed","48"),""))))</f>
        <v>#N/A</v>
      </c>
      <c r="Q125" s="118" t="e">
        <f>IF($L125="A",
IF($N125 = "A",
VLOOKUP($O125, 'Untethered Reference Chart'!$D$4:$F$38, 3, FALSE), VLOOKUP($O125, 'Untethered Reference Chart'!$P$4:$R$38, 3, FALSE)),
IF($L125 = "B",
IF($N125 = "A",
VLOOKUP($O125, 'Untethered Reference Chart'!$J$4:$L$38, 3, FALSE), VLOOKUP($O125, 'Untethered Reference Chart'!$V$4:$X$38, 3, FALSE)),
IF($L125 = "C",
IF($N125 = "A",
VLOOKUP($O125, 'Untethered Reference Chart'!$M$4:$O$38, 3, FALSE), VLOOKUP($O125, 'Untethered Reference Chart'!$Y$4:$AA$38, 3, FALSE)), "")))</f>
        <v>#N/A</v>
      </c>
      <c r="R125" s="118" t="e">
        <f>IF($L125="A",
IF($N125 = "A",
VLOOKUP($O125, 'Tethered Reference Chart'!$D$4:$F$38, 3, FALSE), VLOOKUP($O125, 'Tethered Reference Chart'!$P$4:$R$38, 3, FALSE)),
IF($L125 = "B",
IF($N125 = "A",
VLOOKUP($O125, 'Tethered Reference Chart'!$J$4:$L$38, 3, FALSE), VLOOKUP($O125, 'Tethered Reference Chart'!$V$4:$X$38, 3, FALSE)),
IF($L125 = "C",
IF($N125 = "A",
VLOOKUP($O125, 'Tethered Reference Chart'!$M$4:$O$38, 3, FALSE), VLOOKUP($O125, 'Tethered Reference Chart'!$Y$4:$AA$38, 3, FALSE)), "")))</f>
        <v>#N/A</v>
      </c>
      <c r="S125" s="118" t="b">
        <f>IF('Design Tool'!$H134=30,IF($N125="A",VLOOKUP($O125,'Untethered Reference Chart'!$G$4:$I$38,3,FALSE),VLOOKUP($O125,'Untethered Reference Chart'!$S$4:$U$38,3,FALSE)))</f>
        <v>0</v>
      </c>
      <c r="T125" s="119" t="b">
        <f>IF('Design Tool'!$H134=30,IF($N125="A",VLOOKUP($O125,'Tethered Reference Chart'!$G$4:$I$38,3,FALSE),VLOOKUP($O125,'Tethered Reference Chart'!$S$4:$U$38,3,FALSE)))</f>
        <v>0</v>
      </c>
    </row>
    <row r="126" spans="11:20" x14ac:dyDescent="0.25">
      <c r="K126" s="117" t="e">
        <f>VLOOKUP('Design Tool'!G135, $B$12:$C$17, 2, TRUE)</f>
        <v>#N/A</v>
      </c>
      <c r="L126" s="118" t="e">
        <f>VLOOKUP('Design Tool'!H135,$D$12:$E$14, 2, FALSE)</f>
        <v>#N/A</v>
      </c>
      <c r="M126" s="118" t="e">
        <f>VLOOKUP('Design Tool'!L135, $F$12:$G$18, 2, FALSE)</f>
        <v>#N/A</v>
      </c>
      <c r="N126" s="118" t="e">
        <f>VLOOKUP('Design Tool'!J135, $H$12:$I$13, 2, FALSE)</f>
        <v>#N/A</v>
      </c>
      <c r="O126" s="118" t="e">
        <f t="shared" si="1"/>
        <v>#N/A</v>
      </c>
      <c r="P126" s="118" t="e">
        <f>IF(K126="F", "Special Design Needed",
IF('Design Tool'!H135=30,
IF(N126="B",
IF(M126="G","Special Design Needed","42"),"ERROR"),
IF('Design Tool'!H135=36,
IF(M126="G","Special Design Needed","48"),
IF('Design Tool'!H135=40,
IF(M126="G","Special Design Needed","48"),""))))</f>
        <v>#N/A</v>
      </c>
      <c r="Q126" s="118" t="e">
        <f>IF($L126="A",
IF($N126 = "A",
VLOOKUP($O126, 'Untethered Reference Chart'!$D$4:$F$38, 3, FALSE), VLOOKUP($O126, 'Untethered Reference Chart'!$P$4:$R$38, 3, FALSE)),
IF($L126 = "B",
IF($N126 = "A",
VLOOKUP($O126, 'Untethered Reference Chart'!$J$4:$L$38, 3, FALSE), VLOOKUP($O126, 'Untethered Reference Chart'!$V$4:$X$38, 3, FALSE)),
IF($L126 = "C",
IF($N126 = "A",
VLOOKUP($O126, 'Untethered Reference Chart'!$M$4:$O$38, 3, FALSE), VLOOKUP($O126, 'Untethered Reference Chart'!$Y$4:$AA$38, 3, FALSE)), "")))</f>
        <v>#N/A</v>
      </c>
      <c r="R126" s="118" t="e">
        <f>IF($L126="A",
IF($N126 = "A",
VLOOKUP($O126, 'Tethered Reference Chart'!$D$4:$F$38, 3, FALSE), VLOOKUP($O126, 'Tethered Reference Chart'!$P$4:$R$38, 3, FALSE)),
IF($L126 = "B",
IF($N126 = "A",
VLOOKUP($O126, 'Tethered Reference Chart'!$J$4:$L$38, 3, FALSE), VLOOKUP($O126, 'Tethered Reference Chart'!$V$4:$X$38, 3, FALSE)),
IF($L126 = "C",
IF($N126 = "A",
VLOOKUP($O126, 'Tethered Reference Chart'!$M$4:$O$38, 3, FALSE), VLOOKUP($O126, 'Tethered Reference Chart'!$Y$4:$AA$38, 3, FALSE)), "")))</f>
        <v>#N/A</v>
      </c>
      <c r="S126" s="118" t="b">
        <f>IF('Design Tool'!$H135=30,IF($N126="A",VLOOKUP($O126,'Untethered Reference Chart'!$G$4:$I$38,3,FALSE),VLOOKUP($O126,'Untethered Reference Chart'!$S$4:$U$38,3,FALSE)))</f>
        <v>0</v>
      </c>
      <c r="T126" s="119" t="b">
        <f>IF('Design Tool'!$H135=30,IF($N126="A",VLOOKUP($O126,'Tethered Reference Chart'!$G$4:$I$38,3,FALSE),VLOOKUP($O126,'Tethered Reference Chart'!$S$4:$U$38,3,FALSE)))</f>
        <v>0</v>
      </c>
    </row>
    <row r="127" spans="11:20" ht="15.75" thickBot="1" x14ac:dyDescent="0.3">
      <c r="K127" s="4" t="e">
        <f>VLOOKUP('Design Tool'!G136, $B$12:$C$17, 2, TRUE)</f>
        <v>#N/A</v>
      </c>
      <c r="L127" s="5" t="e">
        <f>VLOOKUP('Design Tool'!H136,$D$12:$E$14, 2, FALSE)</f>
        <v>#N/A</v>
      </c>
      <c r="M127" s="5" t="e">
        <f>VLOOKUP('Design Tool'!L136, $F$12:$G$18, 2, FALSE)</f>
        <v>#N/A</v>
      </c>
      <c r="N127" s="5" t="e">
        <f>VLOOKUP('Design Tool'!J136, $H$12:$I$13, 2, FALSE)</f>
        <v>#N/A</v>
      </c>
      <c r="O127" s="5" t="e">
        <f t="shared" si="1"/>
        <v>#N/A</v>
      </c>
      <c r="P127" s="5" t="e">
        <f>IF(K127="F", "Special Design Needed",
IF('Design Tool'!H136=30,
IF(N127="B",
IF(M127="G","Special Design Needed","42"),"ERROR"),
IF('Design Tool'!H136=36,
IF(M127="G","Special Design Needed","48"),
IF('Design Tool'!H136=40,
IF(M127="G","Special Design Needed","48"),""))))</f>
        <v>#N/A</v>
      </c>
      <c r="Q127" s="5" t="e">
        <f>IF($L127="A",
IF($N127 = "A",
VLOOKUP($O127, 'Untethered Reference Chart'!$D$4:$F$38, 3, FALSE), VLOOKUP($O127, 'Untethered Reference Chart'!$P$4:$R$38, 3, FALSE)),
IF($L127 = "B",
IF($N127 = "A",
VLOOKUP($O127, 'Untethered Reference Chart'!$J$4:$L$38, 3, FALSE), VLOOKUP($O127, 'Untethered Reference Chart'!$V$4:$X$38, 3, FALSE)),
IF($L127 = "C",
IF($N127 = "A",
VLOOKUP($O127, 'Untethered Reference Chart'!$M$4:$O$38, 3, FALSE), VLOOKUP($O127, 'Untethered Reference Chart'!$Y$4:$AA$38, 3, FALSE)), "")))</f>
        <v>#N/A</v>
      </c>
      <c r="R127" s="5" t="e">
        <f>IF($L127="A",
IF($N127 = "A",
VLOOKUP($O127, 'Tethered Reference Chart'!$D$4:$F$38, 3, FALSE), VLOOKUP($O127, 'Tethered Reference Chart'!$P$4:$R$38, 3, FALSE)),
IF($L127 = "B",
IF($N127 = "A",
VLOOKUP($O127, 'Tethered Reference Chart'!$J$4:$L$38, 3, FALSE), VLOOKUP($O127, 'Tethered Reference Chart'!$V$4:$X$38, 3, FALSE)),
IF($L127 = "C",
IF($N127 = "A",
VLOOKUP($O127, 'Tethered Reference Chart'!$M$4:$O$38, 3, FALSE), VLOOKUP($O127, 'Tethered Reference Chart'!$Y$4:$AA$38, 3, FALSE)), "")))</f>
        <v>#N/A</v>
      </c>
      <c r="S127" s="5" t="b">
        <f>IF('Design Tool'!$H136=30,IF($N127="A",VLOOKUP($O127,'Untethered Reference Chart'!$G$4:$I$38,3,FALSE),VLOOKUP($O127,'Untethered Reference Chart'!$S$4:$U$38,3,FALSE)))</f>
        <v>0</v>
      </c>
      <c r="T127" s="6" t="b">
        <f>IF('Design Tool'!$H136=30,IF($N127="A",VLOOKUP($O127,'Tethered Reference Chart'!$G$4:$I$38,3,FALSE),VLOOKUP($O127,'Tethered Reference Chart'!$S$4:$U$38,3,FALSE)))</f>
        <v>0</v>
      </c>
    </row>
  </sheetData>
  <mergeCells count="7">
    <mergeCell ref="H11:I11"/>
    <mergeCell ref="B11:C11"/>
    <mergeCell ref="D11:E11"/>
    <mergeCell ref="F11:G11"/>
    <mergeCell ref="B23:C23"/>
    <mergeCell ref="D23:E23"/>
    <mergeCell ref="B22:E22"/>
  </mergeCells>
  <dataValidations count="3">
    <dataValidation type="list" allowBlank="1" showInputMessage="1" showErrorMessage="1" sqref="C3" xr:uid="{F23C6780-A3E5-4A2F-827A-0D6373486DE2}">
      <formula1>PoleHeight</formula1>
    </dataValidation>
    <dataValidation type="list" allowBlank="1" showInputMessage="1" showErrorMessage="1" sqref="C4" xr:uid="{E00E03F7-6C81-4396-AABE-300A1FDA781A}">
      <formula1>SoilType</formula1>
    </dataValidation>
    <dataValidation type="list" allowBlank="1" showInputMessage="1" showErrorMessage="1" sqref="C1" xr:uid="{65C6021A-9C05-4CC2-966D-D453EFD55EA3}">
      <formula1>Tethering</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3DB44-B71F-4E93-8AFA-86332DF6C1B6}">
  <dimension ref="B1:AA38"/>
  <sheetViews>
    <sheetView workbookViewId="0">
      <selection activeCell="F36" sqref="F36"/>
    </sheetView>
  </sheetViews>
  <sheetFormatPr defaultRowHeight="15" x14ac:dyDescent="0.25"/>
  <cols>
    <col min="2" max="2" width="15.140625" bestFit="1" customWidth="1"/>
    <col min="3" max="3" width="9.7109375" bestFit="1" customWidth="1"/>
    <col min="4" max="4" width="9.7109375" customWidth="1"/>
    <col min="5" max="5" width="12.85546875" bestFit="1" customWidth="1"/>
    <col min="6" max="6" width="20.5703125" bestFit="1" customWidth="1"/>
    <col min="7" max="7" width="20.5703125" customWidth="1"/>
    <col min="8" max="8" width="12.85546875" bestFit="1" customWidth="1"/>
    <col min="9" max="9" width="20.5703125" bestFit="1" customWidth="1"/>
    <col min="10" max="10" width="20.5703125" customWidth="1"/>
    <col min="11" max="12" width="21.140625" bestFit="1" customWidth="1"/>
    <col min="13" max="13" width="20.5703125" customWidth="1"/>
    <col min="14" max="15" width="21.140625" bestFit="1" customWidth="1"/>
    <col min="17" max="18" width="21.140625" bestFit="1" customWidth="1"/>
    <col min="20" max="21" width="21.140625" bestFit="1" customWidth="1"/>
    <col min="23" max="24" width="21.140625" bestFit="1" customWidth="1"/>
    <col min="26" max="27" width="21.140625" bestFit="1" customWidth="1"/>
  </cols>
  <sheetData>
    <row r="1" spans="2:27" ht="15.75" thickBot="1" x14ac:dyDescent="0.3">
      <c r="B1" s="194"/>
      <c r="C1" s="195"/>
      <c r="D1" s="196" t="s">
        <v>276</v>
      </c>
      <c r="E1" s="197"/>
      <c r="F1" s="197"/>
      <c r="G1" s="197"/>
      <c r="H1" s="197"/>
      <c r="I1" s="197"/>
      <c r="J1" s="197"/>
      <c r="K1" s="197"/>
      <c r="L1" s="197"/>
      <c r="M1" s="197"/>
      <c r="N1" s="197"/>
      <c r="O1" s="198"/>
      <c r="P1" s="196" t="s">
        <v>277</v>
      </c>
      <c r="Q1" s="197"/>
      <c r="R1" s="197"/>
      <c r="S1" s="197"/>
      <c r="T1" s="197"/>
      <c r="U1" s="197"/>
      <c r="V1" s="197"/>
      <c r="W1" s="197"/>
      <c r="X1" s="197"/>
      <c r="Y1" s="197"/>
      <c r="Z1" s="197"/>
      <c r="AA1" s="198"/>
    </row>
    <row r="2" spans="2:27" ht="15.75" thickBot="1" x14ac:dyDescent="0.3">
      <c r="B2" s="200"/>
      <c r="C2" s="201"/>
      <c r="D2" s="199" t="s">
        <v>4</v>
      </c>
      <c r="E2" s="199"/>
      <c r="F2" s="199"/>
      <c r="G2" s="199"/>
      <c r="H2" s="199"/>
      <c r="I2" s="189"/>
      <c r="J2" s="188" t="s">
        <v>5</v>
      </c>
      <c r="K2" s="199"/>
      <c r="L2" s="189"/>
      <c r="M2" s="199" t="s">
        <v>6</v>
      </c>
      <c r="N2" s="199"/>
      <c r="O2" s="189"/>
      <c r="P2" s="188" t="s">
        <v>4</v>
      </c>
      <c r="Q2" s="199"/>
      <c r="R2" s="199"/>
      <c r="S2" s="199"/>
      <c r="T2" s="199"/>
      <c r="U2" s="189"/>
      <c r="V2" s="188" t="s">
        <v>5</v>
      </c>
      <c r="W2" s="199"/>
      <c r="X2" s="189"/>
      <c r="Y2" s="199" t="s">
        <v>6</v>
      </c>
      <c r="Z2" s="199"/>
      <c r="AA2" s="189"/>
    </row>
    <row r="3" spans="2:27" ht="15.75" thickBot="1" x14ac:dyDescent="0.3">
      <c r="B3" s="155" t="s">
        <v>1</v>
      </c>
      <c r="C3" s="51" t="s">
        <v>0</v>
      </c>
      <c r="D3" s="57" t="s">
        <v>33</v>
      </c>
      <c r="E3" s="58" t="s">
        <v>2</v>
      </c>
      <c r="F3" s="58" t="s">
        <v>3</v>
      </c>
      <c r="G3" s="58" t="s">
        <v>33</v>
      </c>
      <c r="H3" s="58" t="s">
        <v>2</v>
      </c>
      <c r="I3" s="64" t="s">
        <v>3</v>
      </c>
      <c r="J3" s="57" t="s">
        <v>33</v>
      </c>
      <c r="K3" s="58" t="s">
        <v>2</v>
      </c>
      <c r="L3" s="64" t="s">
        <v>3</v>
      </c>
      <c r="M3" s="68" t="s">
        <v>33</v>
      </c>
      <c r="N3" s="58" t="s">
        <v>2</v>
      </c>
      <c r="O3" s="64" t="s">
        <v>3</v>
      </c>
      <c r="P3" s="57" t="s">
        <v>33</v>
      </c>
      <c r="Q3" s="58" t="s">
        <v>2</v>
      </c>
      <c r="R3" s="58" t="s">
        <v>3</v>
      </c>
      <c r="S3" s="58" t="s">
        <v>33</v>
      </c>
      <c r="T3" s="58" t="s">
        <v>2</v>
      </c>
      <c r="U3" s="64" t="s">
        <v>3</v>
      </c>
      <c r="V3" s="57" t="s">
        <v>33</v>
      </c>
      <c r="W3" s="58" t="s">
        <v>2</v>
      </c>
      <c r="X3" s="64" t="s">
        <v>3</v>
      </c>
      <c r="Y3" s="68" t="s">
        <v>33</v>
      </c>
      <c r="Z3" s="58" t="s">
        <v>2</v>
      </c>
      <c r="AA3" s="64" t="s">
        <v>3</v>
      </c>
    </row>
    <row r="4" spans="2:27" x14ac:dyDescent="0.25">
      <c r="B4" s="205" t="s">
        <v>7</v>
      </c>
      <c r="C4" s="20" t="s">
        <v>12</v>
      </c>
      <c r="D4" s="7" t="s">
        <v>94</v>
      </c>
      <c r="E4" s="8" t="s">
        <v>278</v>
      </c>
      <c r="F4" s="45" t="s">
        <v>279</v>
      </c>
      <c r="G4" s="7" t="s">
        <v>94</v>
      </c>
      <c r="H4" s="8" t="s">
        <v>278</v>
      </c>
      <c r="I4" s="45" t="s">
        <v>279</v>
      </c>
      <c r="J4" s="7" t="s">
        <v>126</v>
      </c>
      <c r="K4" s="8">
        <v>48</v>
      </c>
      <c r="L4" s="48">
        <v>15.5</v>
      </c>
      <c r="M4" s="10" t="s">
        <v>155</v>
      </c>
      <c r="N4" s="8">
        <v>48</v>
      </c>
      <c r="O4" s="48">
        <v>16</v>
      </c>
      <c r="P4" s="7" t="s">
        <v>185</v>
      </c>
      <c r="Q4" s="8">
        <v>42</v>
      </c>
      <c r="R4" s="45">
        <v>13.5</v>
      </c>
      <c r="S4" s="8" t="s">
        <v>185</v>
      </c>
      <c r="T4" s="8">
        <v>48</v>
      </c>
      <c r="U4" s="48">
        <v>13</v>
      </c>
      <c r="V4" s="7" t="s">
        <v>216</v>
      </c>
      <c r="W4" s="8">
        <v>48</v>
      </c>
      <c r="X4" s="48">
        <v>14</v>
      </c>
      <c r="Y4" s="10" t="s">
        <v>246</v>
      </c>
      <c r="Z4" s="8">
        <v>48</v>
      </c>
      <c r="AA4" s="48">
        <v>14.5</v>
      </c>
    </row>
    <row r="5" spans="2:27" x14ac:dyDescent="0.25">
      <c r="B5" s="206"/>
      <c r="C5" s="21" t="s">
        <v>13</v>
      </c>
      <c r="D5" s="1" t="s">
        <v>95</v>
      </c>
      <c r="E5" s="2" t="s">
        <v>278</v>
      </c>
      <c r="F5" s="46" t="s">
        <v>279</v>
      </c>
      <c r="G5" s="1" t="s">
        <v>95</v>
      </c>
      <c r="H5" s="2" t="s">
        <v>278</v>
      </c>
      <c r="I5" s="46" t="s">
        <v>279</v>
      </c>
      <c r="J5" s="1" t="s">
        <v>127</v>
      </c>
      <c r="K5" s="2">
        <v>48</v>
      </c>
      <c r="L5" s="49">
        <v>13.5</v>
      </c>
      <c r="M5" s="11" t="s">
        <v>156</v>
      </c>
      <c r="N5" s="2">
        <v>48</v>
      </c>
      <c r="O5" s="49">
        <v>14</v>
      </c>
      <c r="P5" s="1" t="s">
        <v>186</v>
      </c>
      <c r="Q5" s="2">
        <v>42</v>
      </c>
      <c r="R5" s="46">
        <v>12</v>
      </c>
      <c r="S5" s="2" t="s">
        <v>186</v>
      </c>
      <c r="T5" s="2">
        <v>48</v>
      </c>
      <c r="U5" s="49">
        <v>11.5</v>
      </c>
      <c r="V5" s="1" t="s">
        <v>217</v>
      </c>
      <c r="W5" s="2">
        <v>48</v>
      </c>
      <c r="X5" s="49">
        <v>12.5</v>
      </c>
      <c r="Y5" s="11" t="s">
        <v>247</v>
      </c>
      <c r="Z5" s="2">
        <v>48</v>
      </c>
      <c r="AA5" s="49">
        <v>12.5</v>
      </c>
    </row>
    <row r="6" spans="2:27" x14ac:dyDescent="0.25">
      <c r="B6" s="206"/>
      <c r="C6" s="21" t="s">
        <v>14</v>
      </c>
      <c r="D6" s="1" t="s">
        <v>96</v>
      </c>
      <c r="E6" s="2" t="s">
        <v>278</v>
      </c>
      <c r="F6" s="46" t="s">
        <v>279</v>
      </c>
      <c r="G6" s="1" t="s">
        <v>96</v>
      </c>
      <c r="H6" s="2" t="s">
        <v>278</v>
      </c>
      <c r="I6" s="46" t="s">
        <v>279</v>
      </c>
      <c r="J6" s="1" t="s">
        <v>128</v>
      </c>
      <c r="K6" s="2">
        <v>48</v>
      </c>
      <c r="L6" s="49">
        <v>13</v>
      </c>
      <c r="M6" s="11" t="s">
        <v>157</v>
      </c>
      <c r="N6" s="2">
        <v>48</v>
      </c>
      <c r="O6" s="49">
        <v>13.5</v>
      </c>
      <c r="P6" s="1" t="s">
        <v>188</v>
      </c>
      <c r="Q6" s="2">
        <v>42</v>
      </c>
      <c r="R6" s="46">
        <v>11.5</v>
      </c>
      <c r="S6" s="2" t="s">
        <v>188</v>
      </c>
      <c r="T6" s="2">
        <v>48</v>
      </c>
      <c r="U6" s="49">
        <v>11</v>
      </c>
      <c r="V6" s="1" t="s">
        <v>218</v>
      </c>
      <c r="W6" s="2">
        <v>48</v>
      </c>
      <c r="X6" s="49">
        <v>11.5</v>
      </c>
      <c r="Y6" s="11" t="s">
        <v>248</v>
      </c>
      <c r="Z6" s="2">
        <v>48</v>
      </c>
      <c r="AA6" s="49">
        <v>12</v>
      </c>
    </row>
    <row r="7" spans="2:27" x14ac:dyDescent="0.25">
      <c r="B7" s="206"/>
      <c r="C7" s="21" t="s">
        <v>15</v>
      </c>
      <c r="D7" s="1" t="s">
        <v>97</v>
      </c>
      <c r="E7" s="2" t="s">
        <v>278</v>
      </c>
      <c r="F7" s="46" t="s">
        <v>279</v>
      </c>
      <c r="G7" s="1" t="s">
        <v>97</v>
      </c>
      <c r="H7" s="2" t="s">
        <v>278</v>
      </c>
      <c r="I7" s="46" t="s">
        <v>279</v>
      </c>
      <c r="J7" s="1" t="s">
        <v>129</v>
      </c>
      <c r="K7" s="2">
        <v>48</v>
      </c>
      <c r="L7" s="49">
        <v>19.5</v>
      </c>
      <c r="M7" s="11" t="s">
        <v>158</v>
      </c>
      <c r="N7" s="2">
        <v>48</v>
      </c>
      <c r="O7" s="49">
        <v>20.5</v>
      </c>
      <c r="P7" s="1" t="s">
        <v>189</v>
      </c>
      <c r="Q7" s="2">
        <v>42</v>
      </c>
      <c r="R7" s="46">
        <v>16.5</v>
      </c>
      <c r="S7" s="2" t="s">
        <v>189</v>
      </c>
      <c r="T7" s="2">
        <v>48</v>
      </c>
      <c r="U7" s="49">
        <v>16.5</v>
      </c>
      <c r="V7" s="1" t="s">
        <v>219</v>
      </c>
      <c r="W7" s="2">
        <v>48</v>
      </c>
      <c r="X7" s="49">
        <v>17.5</v>
      </c>
      <c r="Y7" s="11" t="s">
        <v>249</v>
      </c>
      <c r="Z7" s="2">
        <v>48</v>
      </c>
      <c r="AA7" s="49">
        <v>18</v>
      </c>
    </row>
    <row r="8" spans="2:27" x14ac:dyDescent="0.25">
      <c r="B8" s="206"/>
      <c r="C8" s="21" t="s">
        <v>16</v>
      </c>
      <c r="D8" s="1" t="s">
        <v>98</v>
      </c>
      <c r="E8" s="2" t="s">
        <v>278</v>
      </c>
      <c r="F8" s="46" t="s">
        <v>279</v>
      </c>
      <c r="G8" s="1" t="s">
        <v>98</v>
      </c>
      <c r="H8" s="2" t="s">
        <v>278</v>
      </c>
      <c r="I8" s="46" t="s">
        <v>279</v>
      </c>
      <c r="J8" s="1" t="s">
        <v>130</v>
      </c>
      <c r="K8" s="2">
        <v>48</v>
      </c>
      <c r="L8" s="49">
        <v>15</v>
      </c>
      <c r="M8" s="11" t="s">
        <v>159</v>
      </c>
      <c r="N8" s="2">
        <v>48</v>
      </c>
      <c r="O8" s="49">
        <v>16</v>
      </c>
      <c r="P8" s="1" t="s">
        <v>190</v>
      </c>
      <c r="Q8" s="2">
        <v>42</v>
      </c>
      <c r="R8" s="46">
        <v>13</v>
      </c>
      <c r="S8" s="2" t="s">
        <v>190</v>
      </c>
      <c r="T8" s="2">
        <v>48</v>
      </c>
      <c r="U8" s="49">
        <v>13</v>
      </c>
      <c r="V8" s="1" t="s">
        <v>220</v>
      </c>
      <c r="W8" s="2">
        <v>48</v>
      </c>
      <c r="X8" s="49">
        <v>13.5</v>
      </c>
      <c r="Y8" s="11" t="s">
        <v>250</v>
      </c>
      <c r="Z8" s="2">
        <v>48</v>
      </c>
      <c r="AA8" s="49">
        <v>14</v>
      </c>
    </row>
    <row r="9" spans="2:27" ht="15.75" thickBot="1" x14ac:dyDescent="0.3">
      <c r="B9" s="207"/>
      <c r="C9" s="22" t="s">
        <v>17</v>
      </c>
      <c r="D9" s="12" t="s">
        <v>99</v>
      </c>
      <c r="E9" s="13" t="s">
        <v>278</v>
      </c>
      <c r="F9" s="47" t="s">
        <v>279</v>
      </c>
      <c r="G9" s="12" t="s">
        <v>99</v>
      </c>
      <c r="H9" s="13" t="s">
        <v>278</v>
      </c>
      <c r="I9" s="47" t="s">
        <v>279</v>
      </c>
      <c r="J9" s="12" t="s">
        <v>131</v>
      </c>
      <c r="K9" s="13">
        <v>48</v>
      </c>
      <c r="L9" s="50">
        <v>12.5</v>
      </c>
      <c r="M9" s="15" t="s">
        <v>160</v>
      </c>
      <c r="N9" s="13">
        <v>48</v>
      </c>
      <c r="O9" s="50">
        <v>12.5</v>
      </c>
      <c r="P9" s="12" t="s">
        <v>191</v>
      </c>
      <c r="Q9" s="13">
        <v>42</v>
      </c>
      <c r="R9" s="47">
        <v>10.5</v>
      </c>
      <c r="S9" s="13" t="s">
        <v>191</v>
      </c>
      <c r="T9" s="13">
        <v>48</v>
      </c>
      <c r="U9" s="50">
        <v>10.5</v>
      </c>
      <c r="V9" s="12" t="s">
        <v>221</v>
      </c>
      <c r="W9" s="13">
        <v>48</v>
      </c>
      <c r="X9" s="50">
        <v>11</v>
      </c>
      <c r="Y9" s="15" t="s">
        <v>251</v>
      </c>
      <c r="Z9" s="13">
        <v>48</v>
      </c>
      <c r="AA9" s="50">
        <v>11.5</v>
      </c>
    </row>
    <row r="10" spans="2:27" x14ac:dyDescent="0.25">
      <c r="B10" s="205" t="s">
        <v>8</v>
      </c>
      <c r="C10" s="20" t="s">
        <v>12</v>
      </c>
      <c r="D10" s="7" t="s">
        <v>100</v>
      </c>
      <c r="E10" s="8" t="s">
        <v>278</v>
      </c>
      <c r="F10" s="45" t="s">
        <v>279</v>
      </c>
      <c r="G10" s="7" t="s">
        <v>100</v>
      </c>
      <c r="H10" s="8" t="s">
        <v>278</v>
      </c>
      <c r="I10" s="45" t="s">
        <v>279</v>
      </c>
      <c r="J10" s="7" t="s">
        <v>132</v>
      </c>
      <c r="K10" s="8">
        <v>48</v>
      </c>
      <c r="L10" s="48">
        <v>16</v>
      </c>
      <c r="M10" s="10" t="s">
        <v>161</v>
      </c>
      <c r="N10" s="8">
        <v>48</v>
      </c>
      <c r="O10" s="48">
        <v>16.5</v>
      </c>
      <c r="P10" s="7" t="s">
        <v>192</v>
      </c>
      <c r="Q10" s="8">
        <v>42</v>
      </c>
      <c r="R10" s="45">
        <v>14</v>
      </c>
      <c r="S10" s="8" t="s">
        <v>192</v>
      </c>
      <c r="T10" s="8">
        <v>48</v>
      </c>
      <c r="U10" s="48">
        <v>14</v>
      </c>
      <c r="V10" s="7" t="s">
        <v>222</v>
      </c>
      <c r="W10" s="8">
        <v>48</v>
      </c>
      <c r="X10" s="48">
        <v>14.5</v>
      </c>
      <c r="Y10" s="10" t="s">
        <v>252</v>
      </c>
      <c r="Z10" s="8">
        <v>48</v>
      </c>
      <c r="AA10" s="48">
        <v>15</v>
      </c>
    </row>
    <row r="11" spans="2:27" x14ac:dyDescent="0.25">
      <c r="B11" s="206"/>
      <c r="C11" s="21" t="s">
        <v>13</v>
      </c>
      <c r="D11" s="1" t="s">
        <v>101</v>
      </c>
      <c r="E11" s="2" t="s">
        <v>278</v>
      </c>
      <c r="F11" s="46" t="s">
        <v>279</v>
      </c>
      <c r="G11" s="1" t="s">
        <v>101</v>
      </c>
      <c r="H11" s="2" t="s">
        <v>278</v>
      </c>
      <c r="I11" s="46" t="s">
        <v>279</v>
      </c>
      <c r="J11" s="1" t="s">
        <v>133</v>
      </c>
      <c r="K11" s="2">
        <v>48</v>
      </c>
      <c r="L11" s="49">
        <v>14.5</v>
      </c>
      <c r="M11" s="11" t="s">
        <v>162</v>
      </c>
      <c r="N11" s="2">
        <v>48</v>
      </c>
      <c r="O11" s="49">
        <v>14.5</v>
      </c>
      <c r="P11" s="1" t="s">
        <v>193</v>
      </c>
      <c r="Q11" s="2">
        <v>42</v>
      </c>
      <c r="R11" s="46">
        <v>12.5</v>
      </c>
      <c r="S11" s="2" t="s">
        <v>193</v>
      </c>
      <c r="T11" s="2">
        <v>48</v>
      </c>
      <c r="U11" s="49">
        <v>12</v>
      </c>
      <c r="V11" s="1" t="s">
        <v>223</v>
      </c>
      <c r="W11" s="2">
        <v>48</v>
      </c>
      <c r="X11" s="49">
        <v>12.5</v>
      </c>
      <c r="Y11" s="11" t="s">
        <v>253</v>
      </c>
      <c r="Z11" s="2">
        <v>48</v>
      </c>
      <c r="AA11" s="49">
        <v>13</v>
      </c>
    </row>
    <row r="12" spans="2:27" x14ac:dyDescent="0.25">
      <c r="B12" s="206"/>
      <c r="C12" s="21" t="s">
        <v>14</v>
      </c>
      <c r="D12" s="1" t="s">
        <v>102</v>
      </c>
      <c r="E12" s="2" t="s">
        <v>278</v>
      </c>
      <c r="F12" s="46" t="s">
        <v>279</v>
      </c>
      <c r="G12" s="1" t="s">
        <v>102</v>
      </c>
      <c r="H12" s="2" t="s">
        <v>278</v>
      </c>
      <c r="I12" s="46" t="s">
        <v>279</v>
      </c>
      <c r="J12" s="1" t="s">
        <v>134</v>
      </c>
      <c r="K12" s="2">
        <v>48</v>
      </c>
      <c r="L12" s="49">
        <v>13.5</v>
      </c>
      <c r="M12" s="11" t="s">
        <v>165</v>
      </c>
      <c r="N12" s="2">
        <v>48</v>
      </c>
      <c r="O12" s="49">
        <v>14</v>
      </c>
      <c r="P12" s="1" t="s">
        <v>194</v>
      </c>
      <c r="Q12" s="2">
        <v>42</v>
      </c>
      <c r="R12" s="46">
        <v>12</v>
      </c>
      <c r="S12" s="2" t="s">
        <v>194</v>
      </c>
      <c r="T12" s="2">
        <v>48</v>
      </c>
      <c r="U12" s="49">
        <v>11.5</v>
      </c>
      <c r="V12" s="1" t="s">
        <v>224</v>
      </c>
      <c r="W12" s="2">
        <v>48</v>
      </c>
      <c r="X12" s="49">
        <v>12</v>
      </c>
      <c r="Y12" s="11" t="s">
        <v>254</v>
      </c>
      <c r="Z12" s="2">
        <v>48</v>
      </c>
      <c r="AA12" s="49">
        <v>12.5</v>
      </c>
    </row>
    <row r="13" spans="2:27" x14ac:dyDescent="0.25">
      <c r="B13" s="206"/>
      <c r="C13" s="21" t="s">
        <v>15</v>
      </c>
      <c r="D13" s="1" t="s">
        <v>105</v>
      </c>
      <c r="E13" s="2" t="s">
        <v>278</v>
      </c>
      <c r="F13" s="46" t="s">
        <v>279</v>
      </c>
      <c r="G13" s="1" t="s">
        <v>105</v>
      </c>
      <c r="H13" s="2" t="s">
        <v>278</v>
      </c>
      <c r="I13" s="46" t="s">
        <v>279</v>
      </c>
      <c r="J13" s="1" t="s">
        <v>135</v>
      </c>
      <c r="K13" s="2">
        <v>48</v>
      </c>
      <c r="L13" s="49">
        <v>21</v>
      </c>
      <c r="M13" s="11" t="s">
        <v>164</v>
      </c>
      <c r="N13" s="2">
        <v>48</v>
      </c>
      <c r="O13" s="49">
        <v>21.5</v>
      </c>
      <c r="P13" s="1" t="s">
        <v>195</v>
      </c>
      <c r="Q13" s="2">
        <v>42</v>
      </c>
      <c r="R13" s="46">
        <v>17.5</v>
      </c>
      <c r="S13" s="2" t="s">
        <v>195</v>
      </c>
      <c r="T13" s="2">
        <v>48</v>
      </c>
      <c r="U13" s="49">
        <v>17</v>
      </c>
      <c r="V13" s="1" t="s">
        <v>225</v>
      </c>
      <c r="W13" s="2">
        <v>48</v>
      </c>
      <c r="X13" s="49">
        <v>18</v>
      </c>
      <c r="Y13" s="11" t="s">
        <v>255</v>
      </c>
      <c r="Z13" s="2">
        <v>48</v>
      </c>
      <c r="AA13" s="49">
        <v>19</v>
      </c>
    </row>
    <row r="14" spans="2:27" x14ac:dyDescent="0.25">
      <c r="B14" s="206"/>
      <c r="C14" s="21" t="s">
        <v>16</v>
      </c>
      <c r="D14" s="1" t="s">
        <v>106</v>
      </c>
      <c r="E14" s="2" t="s">
        <v>278</v>
      </c>
      <c r="F14" s="46" t="s">
        <v>279</v>
      </c>
      <c r="G14" s="1" t="s">
        <v>106</v>
      </c>
      <c r="H14" s="2" t="s">
        <v>278</v>
      </c>
      <c r="I14" s="46" t="s">
        <v>279</v>
      </c>
      <c r="J14" s="1" t="s">
        <v>136</v>
      </c>
      <c r="K14" s="2">
        <v>48</v>
      </c>
      <c r="L14" s="49">
        <v>16</v>
      </c>
      <c r="M14" s="11" t="s">
        <v>163</v>
      </c>
      <c r="N14" s="2">
        <v>48</v>
      </c>
      <c r="O14" s="49">
        <v>16.5</v>
      </c>
      <c r="P14" s="1" t="s">
        <v>196</v>
      </c>
      <c r="Q14" s="2">
        <v>42</v>
      </c>
      <c r="R14" s="46">
        <v>13.5</v>
      </c>
      <c r="S14" s="2" t="s">
        <v>196</v>
      </c>
      <c r="T14" s="2">
        <v>48</v>
      </c>
      <c r="U14" s="49">
        <v>13</v>
      </c>
      <c r="V14" s="1" t="s">
        <v>226</v>
      </c>
      <c r="W14" s="2">
        <v>48</v>
      </c>
      <c r="X14" s="49">
        <v>14</v>
      </c>
      <c r="Y14" s="11" t="s">
        <v>256</v>
      </c>
      <c r="Z14" s="2">
        <v>48</v>
      </c>
      <c r="AA14" s="49">
        <v>14.5</v>
      </c>
    </row>
    <row r="15" spans="2:27" ht="15.75" thickBot="1" x14ac:dyDescent="0.3">
      <c r="B15" s="207"/>
      <c r="C15" s="22" t="s">
        <v>17</v>
      </c>
      <c r="D15" s="12" t="s">
        <v>107</v>
      </c>
      <c r="E15" s="13" t="s">
        <v>278</v>
      </c>
      <c r="F15" s="47" t="s">
        <v>279</v>
      </c>
      <c r="G15" s="12" t="s">
        <v>107</v>
      </c>
      <c r="H15" s="13" t="s">
        <v>278</v>
      </c>
      <c r="I15" s="47" t="s">
        <v>279</v>
      </c>
      <c r="J15" s="12" t="s">
        <v>137</v>
      </c>
      <c r="K15" s="13">
        <v>48</v>
      </c>
      <c r="L15" s="50">
        <v>12.5</v>
      </c>
      <c r="M15" s="15" t="s">
        <v>166</v>
      </c>
      <c r="N15" s="13">
        <v>48</v>
      </c>
      <c r="O15" s="50">
        <v>13.5</v>
      </c>
      <c r="P15" s="12" t="s">
        <v>197</v>
      </c>
      <c r="Q15" s="13">
        <v>42</v>
      </c>
      <c r="R15" s="47">
        <v>11</v>
      </c>
      <c r="S15" s="13" t="s">
        <v>197</v>
      </c>
      <c r="T15" s="13">
        <v>48</v>
      </c>
      <c r="U15" s="50">
        <v>11</v>
      </c>
      <c r="V15" s="12" t="s">
        <v>227</v>
      </c>
      <c r="W15" s="13">
        <v>48</v>
      </c>
      <c r="X15" s="50">
        <v>11.5</v>
      </c>
      <c r="Y15" s="15" t="s">
        <v>257</v>
      </c>
      <c r="Z15" s="13">
        <v>48</v>
      </c>
      <c r="AA15" s="50">
        <v>12</v>
      </c>
    </row>
    <row r="16" spans="2:27" x14ac:dyDescent="0.25">
      <c r="B16" s="205" t="s">
        <v>9</v>
      </c>
      <c r="C16" s="20" t="s">
        <v>12</v>
      </c>
      <c r="D16" s="7" t="s">
        <v>108</v>
      </c>
      <c r="E16" s="8" t="s">
        <v>278</v>
      </c>
      <c r="F16" s="45" t="s">
        <v>279</v>
      </c>
      <c r="G16" s="7" t="s">
        <v>108</v>
      </c>
      <c r="H16" s="8" t="s">
        <v>278</v>
      </c>
      <c r="I16" s="45" t="s">
        <v>279</v>
      </c>
      <c r="J16" s="7" t="s">
        <v>138</v>
      </c>
      <c r="K16" s="8">
        <v>48</v>
      </c>
      <c r="L16" s="48">
        <v>16.5</v>
      </c>
      <c r="M16" s="10" t="s">
        <v>167</v>
      </c>
      <c r="N16" s="8">
        <v>48</v>
      </c>
      <c r="O16" s="48">
        <v>17</v>
      </c>
      <c r="P16" s="7" t="s">
        <v>198</v>
      </c>
      <c r="Q16" s="8">
        <v>42</v>
      </c>
      <c r="R16" s="45">
        <v>14</v>
      </c>
      <c r="S16" s="8" t="s">
        <v>198</v>
      </c>
      <c r="T16" s="8">
        <v>48</v>
      </c>
      <c r="U16" s="48">
        <v>14</v>
      </c>
      <c r="V16" s="7" t="s">
        <v>228</v>
      </c>
      <c r="W16" s="8">
        <v>48</v>
      </c>
      <c r="X16" s="48">
        <v>14.5</v>
      </c>
      <c r="Y16" s="10" t="s">
        <v>258</v>
      </c>
      <c r="Z16" s="8">
        <v>48</v>
      </c>
      <c r="AA16" s="48">
        <v>15</v>
      </c>
    </row>
    <row r="17" spans="2:27" x14ac:dyDescent="0.25">
      <c r="B17" s="206"/>
      <c r="C17" s="21" t="s">
        <v>13</v>
      </c>
      <c r="D17" s="1" t="s">
        <v>109</v>
      </c>
      <c r="E17" s="2" t="s">
        <v>278</v>
      </c>
      <c r="F17" s="46" t="s">
        <v>279</v>
      </c>
      <c r="G17" s="1" t="s">
        <v>109</v>
      </c>
      <c r="H17" s="2" t="s">
        <v>278</v>
      </c>
      <c r="I17" s="46" t="s">
        <v>279</v>
      </c>
      <c r="J17" s="1" t="s">
        <v>139</v>
      </c>
      <c r="K17" s="2">
        <v>48</v>
      </c>
      <c r="L17" s="49">
        <v>14.5</v>
      </c>
      <c r="M17" s="11" t="s">
        <v>168</v>
      </c>
      <c r="N17" s="2">
        <v>48</v>
      </c>
      <c r="O17" s="49">
        <v>15</v>
      </c>
      <c r="P17" s="1" t="s">
        <v>199</v>
      </c>
      <c r="Q17" s="2">
        <v>42</v>
      </c>
      <c r="R17" s="46">
        <v>12.5</v>
      </c>
      <c r="S17" s="2" t="s">
        <v>199</v>
      </c>
      <c r="T17" s="2">
        <v>48</v>
      </c>
      <c r="U17" s="49">
        <v>12</v>
      </c>
      <c r="V17" s="1" t="s">
        <v>229</v>
      </c>
      <c r="W17" s="2">
        <v>48</v>
      </c>
      <c r="X17" s="49">
        <v>13</v>
      </c>
      <c r="Y17" s="11" t="s">
        <v>259</v>
      </c>
      <c r="Z17" s="2">
        <v>48</v>
      </c>
      <c r="AA17" s="49">
        <v>13.5</v>
      </c>
    </row>
    <row r="18" spans="2:27" x14ac:dyDescent="0.25">
      <c r="B18" s="206"/>
      <c r="C18" s="21" t="s">
        <v>14</v>
      </c>
      <c r="D18" s="1" t="s">
        <v>110</v>
      </c>
      <c r="E18" s="2" t="s">
        <v>278</v>
      </c>
      <c r="F18" s="46" t="s">
        <v>279</v>
      </c>
      <c r="G18" s="1" t="s">
        <v>110</v>
      </c>
      <c r="H18" s="2" t="s">
        <v>278</v>
      </c>
      <c r="I18" s="46" t="s">
        <v>279</v>
      </c>
      <c r="J18" s="1" t="s">
        <v>140</v>
      </c>
      <c r="K18" s="2">
        <v>48</v>
      </c>
      <c r="L18" s="49">
        <v>13.5</v>
      </c>
      <c r="M18" s="11" t="s">
        <v>169</v>
      </c>
      <c r="N18" s="2">
        <v>48</v>
      </c>
      <c r="O18" s="49">
        <v>14</v>
      </c>
      <c r="P18" s="1" t="s">
        <v>200</v>
      </c>
      <c r="Q18" s="2">
        <v>42</v>
      </c>
      <c r="R18" s="46">
        <v>12</v>
      </c>
      <c r="S18" s="2" t="s">
        <v>200</v>
      </c>
      <c r="T18" s="2">
        <v>48</v>
      </c>
      <c r="U18" s="49">
        <v>11.5</v>
      </c>
      <c r="V18" s="1" t="s">
        <v>230</v>
      </c>
      <c r="W18" s="2">
        <v>48</v>
      </c>
      <c r="X18" s="49">
        <v>12.5</v>
      </c>
      <c r="Y18" s="11" t="s">
        <v>260</v>
      </c>
      <c r="Z18" s="2">
        <v>48</v>
      </c>
      <c r="AA18" s="49">
        <v>12.5</v>
      </c>
    </row>
    <row r="19" spans="2:27" x14ac:dyDescent="0.25">
      <c r="B19" s="206"/>
      <c r="C19" s="21" t="s">
        <v>15</v>
      </c>
      <c r="D19" s="1" t="s">
        <v>111</v>
      </c>
      <c r="E19" s="2" t="s">
        <v>278</v>
      </c>
      <c r="F19" s="46" t="s">
        <v>279</v>
      </c>
      <c r="G19" s="1" t="s">
        <v>111</v>
      </c>
      <c r="H19" s="2" t="s">
        <v>278</v>
      </c>
      <c r="I19" s="46" t="s">
        <v>279</v>
      </c>
      <c r="J19" s="1" t="s">
        <v>141</v>
      </c>
      <c r="K19" s="2">
        <v>48</v>
      </c>
      <c r="L19" s="49">
        <v>21</v>
      </c>
      <c r="M19" s="11" t="s">
        <v>170</v>
      </c>
      <c r="N19" s="2">
        <v>48</v>
      </c>
      <c r="O19" s="49">
        <v>22</v>
      </c>
      <c r="P19" s="1" t="s">
        <v>201</v>
      </c>
      <c r="Q19" s="2">
        <v>42</v>
      </c>
      <c r="R19" s="46">
        <v>18</v>
      </c>
      <c r="S19" s="2" t="s">
        <v>201</v>
      </c>
      <c r="T19" s="2">
        <v>48</v>
      </c>
      <c r="U19" s="49">
        <v>17.5</v>
      </c>
      <c r="V19" s="1" t="s">
        <v>231</v>
      </c>
      <c r="W19" s="2">
        <v>48</v>
      </c>
      <c r="X19" s="49">
        <v>18.5</v>
      </c>
      <c r="Y19" s="11" t="s">
        <v>261</v>
      </c>
      <c r="Z19" s="2">
        <v>48</v>
      </c>
      <c r="AA19" s="49">
        <v>19.5</v>
      </c>
    </row>
    <row r="20" spans="2:27" x14ac:dyDescent="0.25">
      <c r="B20" s="206"/>
      <c r="C20" s="21" t="s">
        <v>16</v>
      </c>
      <c r="D20" s="1" t="s">
        <v>112</v>
      </c>
      <c r="E20" s="2" t="s">
        <v>278</v>
      </c>
      <c r="F20" s="46" t="s">
        <v>279</v>
      </c>
      <c r="G20" s="1" t="s">
        <v>112</v>
      </c>
      <c r="H20" s="2" t="s">
        <v>278</v>
      </c>
      <c r="I20" s="46" t="s">
        <v>279</v>
      </c>
      <c r="J20" s="1" t="s">
        <v>142</v>
      </c>
      <c r="K20" s="2">
        <v>48</v>
      </c>
      <c r="L20" s="49">
        <v>16.5</v>
      </c>
      <c r="M20" s="11" t="s">
        <v>171</v>
      </c>
      <c r="N20" s="2">
        <v>48</v>
      </c>
      <c r="O20" s="49">
        <v>17</v>
      </c>
      <c r="P20" s="1" t="s">
        <v>202</v>
      </c>
      <c r="Q20" s="2">
        <v>42</v>
      </c>
      <c r="R20" s="46">
        <v>14</v>
      </c>
      <c r="S20" s="2" t="s">
        <v>202</v>
      </c>
      <c r="T20" s="2">
        <v>48</v>
      </c>
      <c r="U20" s="49">
        <v>13.5</v>
      </c>
      <c r="V20" s="1" t="s">
        <v>232</v>
      </c>
      <c r="W20" s="2">
        <v>48</v>
      </c>
      <c r="X20" s="49">
        <v>14.5</v>
      </c>
      <c r="Y20" s="11" t="s">
        <v>262</v>
      </c>
      <c r="Z20" s="2">
        <v>48</v>
      </c>
      <c r="AA20" s="49">
        <v>15</v>
      </c>
    </row>
    <row r="21" spans="2:27" ht="15.75" thickBot="1" x14ac:dyDescent="0.3">
      <c r="B21" s="207"/>
      <c r="C21" s="22" t="s">
        <v>17</v>
      </c>
      <c r="D21" s="12" t="s">
        <v>113</v>
      </c>
      <c r="E21" s="13" t="s">
        <v>278</v>
      </c>
      <c r="F21" s="47" t="s">
        <v>279</v>
      </c>
      <c r="G21" s="12" t="s">
        <v>113</v>
      </c>
      <c r="H21" s="13" t="s">
        <v>278</v>
      </c>
      <c r="I21" s="47" t="s">
        <v>279</v>
      </c>
      <c r="J21" s="12" t="s">
        <v>143</v>
      </c>
      <c r="K21" s="13">
        <v>48</v>
      </c>
      <c r="L21" s="50">
        <v>13</v>
      </c>
      <c r="M21" s="15" t="s">
        <v>172</v>
      </c>
      <c r="N21" s="13">
        <v>48</v>
      </c>
      <c r="O21" s="50">
        <v>13.5</v>
      </c>
      <c r="P21" s="12" t="s">
        <v>203</v>
      </c>
      <c r="Q21" s="13">
        <v>42</v>
      </c>
      <c r="R21" s="47">
        <v>11.5</v>
      </c>
      <c r="S21" s="13" t="s">
        <v>203</v>
      </c>
      <c r="T21" s="13">
        <v>48</v>
      </c>
      <c r="U21" s="50">
        <v>11</v>
      </c>
      <c r="V21" s="12" t="s">
        <v>233</v>
      </c>
      <c r="W21" s="13">
        <v>48</v>
      </c>
      <c r="X21" s="50">
        <v>11.5</v>
      </c>
      <c r="Y21" s="15" t="s">
        <v>263</v>
      </c>
      <c r="Z21" s="13">
        <v>48</v>
      </c>
      <c r="AA21" s="50">
        <v>12</v>
      </c>
    </row>
    <row r="22" spans="2:27" x14ac:dyDescent="0.25">
      <c r="B22" s="205" t="s">
        <v>10</v>
      </c>
      <c r="C22" s="20" t="s">
        <v>12</v>
      </c>
      <c r="D22" s="7" t="s">
        <v>114</v>
      </c>
      <c r="E22" s="8" t="s">
        <v>278</v>
      </c>
      <c r="F22" s="45" t="s">
        <v>279</v>
      </c>
      <c r="G22" s="7" t="s">
        <v>114</v>
      </c>
      <c r="H22" s="8" t="s">
        <v>278</v>
      </c>
      <c r="I22" s="45" t="s">
        <v>279</v>
      </c>
      <c r="J22" s="7" t="s">
        <v>144</v>
      </c>
      <c r="K22" s="8">
        <v>48</v>
      </c>
      <c r="L22" s="48">
        <v>17.5</v>
      </c>
      <c r="M22" s="10" t="s">
        <v>173</v>
      </c>
      <c r="N22" s="8">
        <v>48</v>
      </c>
      <c r="O22" s="48">
        <v>18</v>
      </c>
      <c r="P22" s="7" t="s">
        <v>204</v>
      </c>
      <c r="Q22" s="8">
        <v>42</v>
      </c>
      <c r="R22" s="8" t="s">
        <v>18</v>
      </c>
      <c r="S22" s="8" t="s">
        <v>204</v>
      </c>
      <c r="T22" s="8">
        <v>48</v>
      </c>
      <c r="U22" s="9" t="s">
        <v>18</v>
      </c>
      <c r="V22" s="7" t="s">
        <v>234</v>
      </c>
      <c r="W22" s="8">
        <v>48</v>
      </c>
      <c r="X22" s="48">
        <v>15.5</v>
      </c>
      <c r="Y22" s="10" t="s">
        <v>264</v>
      </c>
      <c r="Z22" s="8">
        <v>48</v>
      </c>
      <c r="AA22" s="48">
        <v>16</v>
      </c>
    </row>
    <row r="23" spans="2:27" x14ac:dyDescent="0.25">
      <c r="B23" s="206"/>
      <c r="C23" s="21" t="s">
        <v>13</v>
      </c>
      <c r="D23" s="1" t="s">
        <v>115</v>
      </c>
      <c r="E23" s="2" t="s">
        <v>278</v>
      </c>
      <c r="F23" s="46" t="s">
        <v>279</v>
      </c>
      <c r="G23" s="1" t="s">
        <v>115</v>
      </c>
      <c r="H23" s="2" t="s">
        <v>278</v>
      </c>
      <c r="I23" s="46" t="s">
        <v>279</v>
      </c>
      <c r="J23" s="1" t="s">
        <v>145</v>
      </c>
      <c r="K23" s="2">
        <v>48</v>
      </c>
      <c r="L23" s="49">
        <v>15.5</v>
      </c>
      <c r="M23" s="11" t="s">
        <v>174</v>
      </c>
      <c r="N23" s="2">
        <v>48</v>
      </c>
      <c r="O23" s="49">
        <v>16</v>
      </c>
      <c r="P23" s="1" t="s">
        <v>205</v>
      </c>
      <c r="Q23" s="2">
        <v>42</v>
      </c>
      <c r="R23" s="2" t="s">
        <v>18</v>
      </c>
      <c r="S23" s="2" t="s">
        <v>205</v>
      </c>
      <c r="T23" s="2">
        <v>48</v>
      </c>
      <c r="U23" s="3" t="s">
        <v>18</v>
      </c>
      <c r="V23" s="1" t="s">
        <v>235</v>
      </c>
      <c r="W23" s="2">
        <v>48</v>
      </c>
      <c r="X23" s="49">
        <v>13.5</v>
      </c>
      <c r="Y23" s="11" t="s">
        <v>265</v>
      </c>
      <c r="Z23" s="2">
        <v>48</v>
      </c>
      <c r="AA23" s="49">
        <v>14</v>
      </c>
    </row>
    <row r="24" spans="2:27" x14ac:dyDescent="0.25">
      <c r="B24" s="206"/>
      <c r="C24" s="21" t="s">
        <v>14</v>
      </c>
      <c r="D24" s="1" t="s">
        <v>116</v>
      </c>
      <c r="E24" s="2" t="s">
        <v>278</v>
      </c>
      <c r="F24" s="46" t="s">
        <v>279</v>
      </c>
      <c r="G24" s="1" t="s">
        <v>116</v>
      </c>
      <c r="H24" s="2" t="s">
        <v>278</v>
      </c>
      <c r="I24" s="46" t="s">
        <v>279</v>
      </c>
      <c r="J24" s="1" t="s">
        <v>146</v>
      </c>
      <c r="K24" s="2">
        <v>48</v>
      </c>
      <c r="L24" s="49">
        <v>14.5</v>
      </c>
      <c r="M24" s="11" t="s">
        <v>175</v>
      </c>
      <c r="N24" s="2">
        <v>48</v>
      </c>
      <c r="O24" s="49">
        <v>15</v>
      </c>
      <c r="P24" s="1" t="s">
        <v>206</v>
      </c>
      <c r="Q24" s="2">
        <v>42</v>
      </c>
      <c r="R24" s="2" t="s">
        <v>18</v>
      </c>
      <c r="S24" s="2" t="s">
        <v>206</v>
      </c>
      <c r="T24" s="2">
        <v>48</v>
      </c>
      <c r="U24" s="3" t="s">
        <v>18</v>
      </c>
      <c r="V24" s="1" t="s">
        <v>236</v>
      </c>
      <c r="W24" s="2">
        <v>48</v>
      </c>
      <c r="X24" s="49">
        <v>13</v>
      </c>
      <c r="Y24" s="11" t="s">
        <v>266</v>
      </c>
      <c r="Z24" s="2">
        <v>48</v>
      </c>
      <c r="AA24" s="49">
        <v>13.5</v>
      </c>
    </row>
    <row r="25" spans="2:27" x14ac:dyDescent="0.25">
      <c r="B25" s="206"/>
      <c r="C25" s="21" t="s">
        <v>15</v>
      </c>
      <c r="D25" s="1" t="s">
        <v>117</v>
      </c>
      <c r="E25" s="2" t="s">
        <v>278</v>
      </c>
      <c r="F25" s="46" t="s">
        <v>279</v>
      </c>
      <c r="G25" s="1" t="s">
        <v>117</v>
      </c>
      <c r="H25" s="2" t="s">
        <v>278</v>
      </c>
      <c r="I25" s="46" t="s">
        <v>279</v>
      </c>
      <c r="J25" s="1" t="s">
        <v>147</v>
      </c>
      <c r="K25" s="2">
        <v>48</v>
      </c>
      <c r="L25" s="49">
        <v>23</v>
      </c>
      <c r="M25" s="11" t="s">
        <v>176</v>
      </c>
      <c r="N25" s="2">
        <v>48</v>
      </c>
      <c r="O25" s="49">
        <v>24</v>
      </c>
      <c r="P25" s="1" t="s">
        <v>207</v>
      </c>
      <c r="Q25" s="2">
        <v>42</v>
      </c>
      <c r="R25" s="2" t="s">
        <v>18</v>
      </c>
      <c r="S25" s="2" t="s">
        <v>207</v>
      </c>
      <c r="T25" s="2">
        <v>48</v>
      </c>
      <c r="U25" s="3" t="s">
        <v>18</v>
      </c>
      <c r="V25" s="1" t="s">
        <v>237</v>
      </c>
      <c r="W25" s="2">
        <v>48</v>
      </c>
      <c r="X25" s="49">
        <v>20</v>
      </c>
      <c r="Y25" s="11" t="s">
        <v>267</v>
      </c>
      <c r="Z25" s="2">
        <v>48</v>
      </c>
      <c r="AA25" s="49">
        <v>20.5</v>
      </c>
    </row>
    <row r="26" spans="2:27" x14ac:dyDescent="0.25">
      <c r="B26" s="206"/>
      <c r="C26" s="21" t="s">
        <v>16</v>
      </c>
      <c r="D26" s="1" t="s">
        <v>118</v>
      </c>
      <c r="E26" s="2" t="s">
        <v>278</v>
      </c>
      <c r="F26" s="46" t="s">
        <v>279</v>
      </c>
      <c r="G26" s="1" t="s">
        <v>118</v>
      </c>
      <c r="H26" s="2" t="s">
        <v>278</v>
      </c>
      <c r="I26" s="46" t="s">
        <v>279</v>
      </c>
      <c r="J26" s="1" t="s">
        <v>148</v>
      </c>
      <c r="K26" s="2">
        <v>48</v>
      </c>
      <c r="L26" s="49">
        <v>17.5</v>
      </c>
      <c r="M26" s="11" t="s">
        <v>177</v>
      </c>
      <c r="N26" s="2">
        <v>48</v>
      </c>
      <c r="O26" s="49">
        <v>18</v>
      </c>
      <c r="P26" s="1" t="s">
        <v>208</v>
      </c>
      <c r="Q26" s="2">
        <v>42</v>
      </c>
      <c r="R26" s="2" t="s">
        <v>18</v>
      </c>
      <c r="S26" s="2" t="s">
        <v>208</v>
      </c>
      <c r="T26" s="2">
        <v>48</v>
      </c>
      <c r="U26" s="3" t="s">
        <v>18</v>
      </c>
      <c r="V26" s="1" t="s">
        <v>238</v>
      </c>
      <c r="W26" s="2">
        <v>48</v>
      </c>
      <c r="X26" s="49">
        <v>15.5</v>
      </c>
      <c r="Y26" s="11" t="s">
        <v>268</v>
      </c>
      <c r="Z26" s="2">
        <v>48</v>
      </c>
      <c r="AA26" s="49">
        <v>16</v>
      </c>
    </row>
    <row r="27" spans="2:27" ht="15.75" thickBot="1" x14ac:dyDescent="0.3">
      <c r="B27" s="207"/>
      <c r="C27" s="22" t="s">
        <v>17</v>
      </c>
      <c r="D27" s="12" t="s">
        <v>119</v>
      </c>
      <c r="E27" s="13" t="s">
        <v>278</v>
      </c>
      <c r="F27" s="47" t="s">
        <v>279</v>
      </c>
      <c r="G27" s="12" t="s">
        <v>119</v>
      </c>
      <c r="H27" s="13" t="s">
        <v>278</v>
      </c>
      <c r="I27" s="47" t="s">
        <v>279</v>
      </c>
      <c r="J27" s="12" t="s">
        <v>149</v>
      </c>
      <c r="K27" s="13">
        <v>48</v>
      </c>
      <c r="L27" s="50">
        <v>14</v>
      </c>
      <c r="M27" s="15" t="s">
        <v>178</v>
      </c>
      <c r="N27" s="13">
        <v>48</v>
      </c>
      <c r="O27" s="50">
        <v>14.5</v>
      </c>
      <c r="P27" s="12" t="s">
        <v>209</v>
      </c>
      <c r="Q27" s="13">
        <v>42</v>
      </c>
      <c r="R27" s="13" t="s">
        <v>18</v>
      </c>
      <c r="S27" s="13" t="s">
        <v>209</v>
      </c>
      <c r="T27" s="13">
        <v>48</v>
      </c>
      <c r="U27" s="14" t="s">
        <v>18</v>
      </c>
      <c r="V27" s="12" t="s">
        <v>239</v>
      </c>
      <c r="W27" s="13">
        <v>48</v>
      </c>
      <c r="X27" s="50">
        <v>12.5</v>
      </c>
      <c r="Y27" s="15" t="s">
        <v>269</v>
      </c>
      <c r="Z27" s="13">
        <v>48</v>
      </c>
      <c r="AA27" s="50">
        <v>13</v>
      </c>
    </row>
    <row r="28" spans="2:27" x14ac:dyDescent="0.25">
      <c r="B28" s="208" t="s">
        <v>11</v>
      </c>
      <c r="C28" s="25" t="s">
        <v>12</v>
      </c>
      <c r="D28" s="26" t="s">
        <v>120</v>
      </c>
      <c r="E28" s="8" t="s">
        <v>278</v>
      </c>
      <c r="F28" s="45" t="s">
        <v>279</v>
      </c>
      <c r="G28" s="26" t="s">
        <v>120</v>
      </c>
      <c r="H28" s="8" t="s">
        <v>278</v>
      </c>
      <c r="I28" s="45" t="s">
        <v>279</v>
      </c>
      <c r="J28" s="26" t="s">
        <v>150</v>
      </c>
      <c r="K28" s="23">
        <v>48</v>
      </c>
      <c r="L28" s="65">
        <v>18</v>
      </c>
      <c r="M28" s="67" t="s">
        <v>179</v>
      </c>
      <c r="N28" s="23">
        <v>48</v>
      </c>
      <c r="O28" s="65">
        <v>18.5</v>
      </c>
      <c r="P28" s="26" t="s">
        <v>210</v>
      </c>
      <c r="Q28" s="23">
        <v>42</v>
      </c>
      <c r="R28" s="23" t="s">
        <v>18</v>
      </c>
      <c r="S28" s="23" t="s">
        <v>210</v>
      </c>
      <c r="T28" s="23">
        <v>48</v>
      </c>
      <c r="U28" s="24" t="s">
        <v>18</v>
      </c>
      <c r="V28" s="26" t="s">
        <v>240</v>
      </c>
      <c r="W28" s="23">
        <v>48</v>
      </c>
      <c r="X28" s="65">
        <v>15.5</v>
      </c>
      <c r="Y28" s="67" t="s">
        <v>270</v>
      </c>
      <c r="Z28" s="23">
        <v>48</v>
      </c>
      <c r="AA28" s="65">
        <v>16</v>
      </c>
    </row>
    <row r="29" spans="2:27" x14ac:dyDescent="0.25">
      <c r="B29" s="206"/>
      <c r="C29" s="21" t="s">
        <v>13</v>
      </c>
      <c r="D29" s="1" t="s">
        <v>121</v>
      </c>
      <c r="E29" s="2" t="s">
        <v>278</v>
      </c>
      <c r="F29" s="46" t="s">
        <v>279</v>
      </c>
      <c r="G29" s="1" t="s">
        <v>121</v>
      </c>
      <c r="H29" s="2" t="s">
        <v>278</v>
      </c>
      <c r="I29" s="46" t="s">
        <v>279</v>
      </c>
      <c r="J29" s="1" t="s">
        <v>151</v>
      </c>
      <c r="K29" s="2">
        <v>48</v>
      </c>
      <c r="L29" s="49">
        <v>16</v>
      </c>
      <c r="M29" s="11" t="s">
        <v>180</v>
      </c>
      <c r="N29" s="2">
        <v>48</v>
      </c>
      <c r="O29" s="49">
        <v>16.5</v>
      </c>
      <c r="P29" s="1" t="s">
        <v>211</v>
      </c>
      <c r="Q29" s="2">
        <v>42</v>
      </c>
      <c r="R29" s="2" t="s">
        <v>18</v>
      </c>
      <c r="S29" s="2" t="s">
        <v>211</v>
      </c>
      <c r="T29" s="2">
        <v>48</v>
      </c>
      <c r="U29" s="3" t="s">
        <v>18</v>
      </c>
      <c r="V29" s="1" t="s">
        <v>241</v>
      </c>
      <c r="W29" s="2">
        <v>48</v>
      </c>
      <c r="X29" s="49">
        <v>14</v>
      </c>
      <c r="Y29" s="11" t="s">
        <v>271</v>
      </c>
      <c r="Z29" s="2">
        <v>48</v>
      </c>
      <c r="AA29" s="49">
        <v>14.5</v>
      </c>
    </row>
    <row r="30" spans="2:27" x14ac:dyDescent="0.25">
      <c r="B30" s="206"/>
      <c r="C30" s="21" t="s">
        <v>14</v>
      </c>
      <c r="D30" s="1" t="s">
        <v>122</v>
      </c>
      <c r="E30" s="2" t="s">
        <v>278</v>
      </c>
      <c r="F30" s="46" t="s">
        <v>279</v>
      </c>
      <c r="G30" s="1" t="s">
        <v>122</v>
      </c>
      <c r="H30" s="2" t="s">
        <v>278</v>
      </c>
      <c r="I30" s="46" t="s">
        <v>279</v>
      </c>
      <c r="J30" s="1" t="s">
        <v>152</v>
      </c>
      <c r="K30" s="2">
        <v>48</v>
      </c>
      <c r="L30" s="49">
        <v>15</v>
      </c>
      <c r="M30" s="11" t="s">
        <v>181</v>
      </c>
      <c r="N30" s="2">
        <v>48</v>
      </c>
      <c r="O30" s="49">
        <v>15.5</v>
      </c>
      <c r="P30" s="1" t="s">
        <v>212</v>
      </c>
      <c r="Q30" s="2">
        <v>42</v>
      </c>
      <c r="R30" s="2" t="s">
        <v>18</v>
      </c>
      <c r="S30" s="2" t="s">
        <v>212</v>
      </c>
      <c r="T30" s="2">
        <v>48</v>
      </c>
      <c r="U30" s="3" t="s">
        <v>18</v>
      </c>
      <c r="V30" s="1" t="s">
        <v>242</v>
      </c>
      <c r="W30" s="2">
        <v>48</v>
      </c>
      <c r="X30" s="49">
        <v>13</v>
      </c>
      <c r="Y30" s="11" t="s">
        <v>272</v>
      </c>
      <c r="Z30" s="2">
        <v>48</v>
      </c>
      <c r="AA30" s="49">
        <v>13.5</v>
      </c>
    </row>
    <row r="31" spans="2:27" x14ac:dyDescent="0.25">
      <c r="B31" s="206"/>
      <c r="C31" s="21" t="s">
        <v>15</v>
      </c>
      <c r="D31" s="1" t="s">
        <v>123</v>
      </c>
      <c r="E31" s="2" t="s">
        <v>278</v>
      </c>
      <c r="F31" s="46" t="s">
        <v>279</v>
      </c>
      <c r="G31" s="1" t="s">
        <v>123</v>
      </c>
      <c r="H31" s="2" t="s">
        <v>278</v>
      </c>
      <c r="I31" s="46" t="s">
        <v>279</v>
      </c>
      <c r="J31" s="1" t="s">
        <v>187</v>
      </c>
      <c r="K31" s="2">
        <v>48</v>
      </c>
      <c r="L31" s="49">
        <v>23.5</v>
      </c>
      <c r="M31" s="11" t="s">
        <v>182</v>
      </c>
      <c r="N31" s="2">
        <v>48</v>
      </c>
      <c r="O31" s="49">
        <v>24.5</v>
      </c>
      <c r="P31" s="1" t="s">
        <v>213</v>
      </c>
      <c r="Q31" s="2">
        <v>42</v>
      </c>
      <c r="R31" s="2" t="s">
        <v>18</v>
      </c>
      <c r="S31" s="2" t="s">
        <v>213</v>
      </c>
      <c r="T31" s="2">
        <v>48</v>
      </c>
      <c r="U31" s="3" t="s">
        <v>18</v>
      </c>
      <c r="V31" s="1" t="s">
        <v>243</v>
      </c>
      <c r="W31" s="2">
        <v>48</v>
      </c>
      <c r="X31" s="49">
        <v>20</v>
      </c>
      <c r="Y31" s="11" t="s">
        <v>273</v>
      </c>
      <c r="Z31" s="2">
        <v>48</v>
      </c>
      <c r="AA31" s="49">
        <v>21</v>
      </c>
    </row>
    <row r="32" spans="2:27" x14ac:dyDescent="0.25">
      <c r="B32" s="206"/>
      <c r="C32" s="21" t="s">
        <v>16</v>
      </c>
      <c r="D32" s="1" t="s">
        <v>124</v>
      </c>
      <c r="E32" s="2" t="s">
        <v>278</v>
      </c>
      <c r="F32" s="46" t="s">
        <v>279</v>
      </c>
      <c r="G32" s="1" t="s">
        <v>124</v>
      </c>
      <c r="H32" s="2" t="s">
        <v>278</v>
      </c>
      <c r="I32" s="46" t="s">
        <v>279</v>
      </c>
      <c r="J32" s="1" t="s">
        <v>153</v>
      </c>
      <c r="K32" s="2">
        <v>48</v>
      </c>
      <c r="L32" s="49">
        <v>18</v>
      </c>
      <c r="M32" s="11" t="s">
        <v>183</v>
      </c>
      <c r="N32" s="2">
        <v>48</v>
      </c>
      <c r="O32" s="49">
        <v>18.5</v>
      </c>
      <c r="P32" s="1" t="s">
        <v>214</v>
      </c>
      <c r="Q32" s="2">
        <v>42</v>
      </c>
      <c r="R32" s="2" t="s">
        <v>18</v>
      </c>
      <c r="S32" s="2" t="s">
        <v>214</v>
      </c>
      <c r="T32" s="2">
        <v>48</v>
      </c>
      <c r="U32" s="3" t="s">
        <v>18</v>
      </c>
      <c r="V32" s="1" t="s">
        <v>244</v>
      </c>
      <c r="W32" s="2">
        <v>48</v>
      </c>
      <c r="X32" s="49">
        <v>15.5</v>
      </c>
      <c r="Y32" s="11" t="s">
        <v>274</v>
      </c>
      <c r="Z32" s="2">
        <v>48</v>
      </c>
      <c r="AA32" s="49">
        <v>16</v>
      </c>
    </row>
    <row r="33" spans="2:27" ht="15.75" thickBot="1" x14ac:dyDescent="0.3">
      <c r="B33" s="207"/>
      <c r="C33" s="22" t="s">
        <v>17</v>
      </c>
      <c r="D33" s="12" t="s">
        <v>125</v>
      </c>
      <c r="E33" s="13" t="s">
        <v>278</v>
      </c>
      <c r="F33" s="47" t="s">
        <v>279</v>
      </c>
      <c r="G33" s="12" t="s">
        <v>125</v>
      </c>
      <c r="H33" s="13" t="s">
        <v>278</v>
      </c>
      <c r="I33" s="47" t="s">
        <v>279</v>
      </c>
      <c r="J33" s="161" t="s">
        <v>154</v>
      </c>
      <c r="K33" s="164">
        <v>48</v>
      </c>
      <c r="L33" s="162">
        <v>14</v>
      </c>
      <c r="M33" s="163" t="s">
        <v>184</v>
      </c>
      <c r="N33" s="164">
        <v>48</v>
      </c>
      <c r="O33" s="162">
        <v>14.5</v>
      </c>
      <c r="P33" s="161" t="s">
        <v>215</v>
      </c>
      <c r="Q33" s="164">
        <v>42</v>
      </c>
      <c r="R33" s="164" t="s">
        <v>18</v>
      </c>
      <c r="S33" s="164" t="s">
        <v>215</v>
      </c>
      <c r="T33" s="164">
        <v>48</v>
      </c>
      <c r="U33" s="165" t="s">
        <v>18</v>
      </c>
      <c r="V33" s="161" t="s">
        <v>245</v>
      </c>
      <c r="W33" s="164">
        <v>48</v>
      </c>
      <c r="X33" s="162">
        <v>12.5</v>
      </c>
      <c r="Y33" s="163" t="s">
        <v>275</v>
      </c>
      <c r="Z33" s="164">
        <v>48</v>
      </c>
      <c r="AA33" s="162">
        <v>13</v>
      </c>
    </row>
    <row r="34" spans="2:27" x14ac:dyDescent="0.25">
      <c r="B34" s="156" t="s">
        <v>7</v>
      </c>
      <c r="C34" s="202" t="s">
        <v>319</v>
      </c>
      <c r="D34" s="7" t="s">
        <v>282</v>
      </c>
      <c r="E34" s="8" t="s">
        <v>278</v>
      </c>
      <c r="F34" s="45" t="s">
        <v>279</v>
      </c>
      <c r="G34" s="8" t="s">
        <v>282</v>
      </c>
      <c r="H34" s="8" t="s">
        <v>278</v>
      </c>
      <c r="I34" s="168" t="s">
        <v>279</v>
      </c>
      <c r="J34" s="7" t="s">
        <v>287</v>
      </c>
      <c r="K34" s="8" t="s">
        <v>317</v>
      </c>
      <c r="L34" s="9" t="s">
        <v>317</v>
      </c>
      <c r="M34" s="10" t="s">
        <v>292</v>
      </c>
      <c r="N34" s="8" t="s">
        <v>317</v>
      </c>
      <c r="O34" s="171" t="s">
        <v>317</v>
      </c>
      <c r="P34" s="7" t="s">
        <v>297</v>
      </c>
      <c r="Q34" s="8" t="s">
        <v>317</v>
      </c>
      <c r="R34" s="8" t="s">
        <v>317</v>
      </c>
      <c r="S34" s="8" t="s">
        <v>297</v>
      </c>
      <c r="T34" s="8" t="s">
        <v>317</v>
      </c>
      <c r="U34" s="171" t="s">
        <v>317</v>
      </c>
      <c r="V34" s="7" t="s">
        <v>302</v>
      </c>
      <c r="W34" s="8" t="s">
        <v>317</v>
      </c>
      <c r="X34" s="171" t="s">
        <v>317</v>
      </c>
      <c r="Y34" s="7" t="s">
        <v>307</v>
      </c>
      <c r="Z34" s="8" t="s">
        <v>317</v>
      </c>
      <c r="AA34" s="9" t="s">
        <v>317</v>
      </c>
    </row>
    <row r="35" spans="2:27" x14ac:dyDescent="0.25">
      <c r="B35" s="160" t="s">
        <v>8</v>
      </c>
      <c r="C35" s="203"/>
      <c r="D35" s="1" t="s">
        <v>283</v>
      </c>
      <c r="E35" s="2" t="s">
        <v>278</v>
      </c>
      <c r="F35" s="46" t="s">
        <v>279</v>
      </c>
      <c r="G35" s="2" t="s">
        <v>283</v>
      </c>
      <c r="H35" s="2" t="s">
        <v>278</v>
      </c>
      <c r="I35" s="169" t="s">
        <v>279</v>
      </c>
      <c r="J35" s="1" t="s">
        <v>288</v>
      </c>
      <c r="K35" s="2" t="s">
        <v>317</v>
      </c>
      <c r="L35" s="3" t="s">
        <v>317</v>
      </c>
      <c r="M35" s="11" t="s">
        <v>293</v>
      </c>
      <c r="N35" s="2" t="s">
        <v>317</v>
      </c>
      <c r="O35" s="16" t="s">
        <v>317</v>
      </c>
      <c r="P35" s="1" t="s">
        <v>298</v>
      </c>
      <c r="Q35" s="2" t="s">
        <v>317</v>
      </c>
      <c r="R35" s="2" t="s">
        <v>317</v>
      </c>
      <c r="S35" s="2" t="s">
        <v>298</v>
      </c>
      <c r="T35" s="2" t="s">
        <v>317</v>
      </c>
      <c r="U35" s="16" t="s">
        <v>317</v>
      </c>
      <c r="V35" s="1" t="s">
        <v>303</v>
      </c>
      <c r="W35" s="2" t="s">
        <v>317</v>
      </c>
      <c r="X35" s="16" t="s">
        <v>317</v>
      </c>
      <c r="Y35" s="1" t="s">
        <v>308</v>
      </c>
      <c r="Z35" s="2" t="s">
        <v>317</v>
      </c>
      <c r="AA35" s="3" t="s">
        <v>317</v>
      </c>
    </row>
    <row r="36" spans="2:27" x14ac:dyDescent="0.25">
      <c r="B36" s="160" t="s">
        <v>9</v>
      </c>
      <c r="C36" s="203"/>
      <c r="D36" s="1" t="s">
        <v>284</v>
      </c>
      <c r="E36" s="2" t="s">
        <v>278</v>
      </c>
      <c r="F36" s="46" t="s">
        <v>279</v>
      </c>
      <c r="G36" s="2" t="s">
        <v>284</v>
      </c>
      <c r="H36" s="2" t="s">
        <v>278</v>
      </c>
      <c r="I36" s="169" t="s">
        <v>279</v>
      </c>
      <c r="J36" s="1" t="s">
        <v>289</v>
      </c>
      <c r="K36" s="2" t="s">
        <v>317</v>
      </c>
      <c r="L36" s="3" t="s">
        <v>317</v>
      </c>
      <c r="M36" s="11" t="s">
        <v>294</v>
      </c>
      <c r="N36" s="2" t="s">
        <v>317</v>
      </c>
      <c r="O36" s="16" t="s">
        <v>317</v>
      </c>
      <c r="P36" s="1" t="s">
        <v>299</v>
      </c>
      <c r="Q36" s="2" t="s">
        <v>317</v>
      </c>
      <c r="R36" s="2" t="s">
        <v>317</v>
      </c>
      <c r="S36" s="2" t="s">
        <v>299</v>
      </c>
      <c r="T36" s="2" t="s">
        <v>317</v>
      </c>
      <c r="U36" s="16" t="s">
        <v>317</v>
      </c>
      <c r="V36" s="1" t="s">
        <v>304</v>
      </c>
      <c r="W36" s="2" t="s">
        <v>317</v>
      </c>
      <c r="X36" s="16" t="s">
        <v>317</v>
      </c>
      <c r="Y36" s="1" t="s">
        <v>309</v>
      </c>
      <c r="Z36" s="2" t="s">
        <v>317</v>
      </c>
      <c r="AA36" s="3" t="s">
        <v>317</v>
      </c>
    </row>
    <row r="37" spans="2:27" x14ac:dyDescent="0.25">
      <c r="B37" s="160" t="s">
        <v>10</v>
      </c>
      <c r="C37" s="203"/>
      <c r="D37" s="1" t="s">
        <v>285</v>
      </c>
      <c r="E37" s="2" t="s">
        <v>278</v>
      </c>
      <c r="F37" s="46" t="s">
        <v>279</v>
      </c>
      <c r="G37" s="2" t="s">
        <v>285</v>
      </c>
      <c r="H37" s="2" t="s">
        <v>278</v>
      </c>
      <c r="I37" s="169" t="s">
        <v>279</v>
      </c>
      <c r="J37" s="1" t="s">
        <v>290</v>
      </c>
      <c r="K37" s="2" t="s">
        <v>317</v>
      </c>
      <c r="L37" s="3" t="s">
        <v>317</v>
      </c>
      <c r="M37" s="11" t="s">
        <v>295</v>
      </c>
      <c r="N37" s="2" t="s">
        <v>317</v>
      </c>
      <c r="O37" s="16" t="s">
        <v>317</v>
      </c>
      <c r="P37" s="1" t="s">
        <v>300</v>
      </c>
      <c r="Q37" s="2" t="s">
        <v>317</v>
      </c>
      <c r="R37" s="2" t="s">
        <v>317</v>
      </c>
      <c r="S37" s="2" t="s">
        <v>300</v>
      </c>
      <c r="T37" s="2" t="s">
        <v>317</v>
      </c>
      <c r="U37" s="16" t="s">
        <v>317</v>
      </c>
      <c r="V37" s="1" t="s">
        <v>305</v>
      </c>
      <c r="W37" s="2" t="s">
        <v>317</v>
      </c>
      <c r="X37" s="16" t="s">
        <v>317</v>
      </c>
      <c r="Y37" s="1" t="s">
        <v>310</v>
      </c>
      <c r="Z37" s="2" t="s">
        <v>317</v>
      </c>
      <c r="AA37" s="3" t="s">
        <v>317</v>
      </c>
    </row>
    <row r="38" spans="2:27" ht="15.75" thickBot="1" x14ac:dyDescent="0.3">
      <c r="B38" s="157" t="s">
        <v>11</v>
      </c>
      <c r="C38" s="204"/>
      <c r="D38" s="12" t="s">
        <v>286</v>
      </c>
      <c r="E38" s="13" t="s">
        <v>278</v>
      </c>
      <c r="F38" s="47" t="s">
        <v>279</v>
      </c>
      <c r="G38" s="13" t="s">
        <v>286</v>
      </c>
      <c r="H38" s="13" t="s">
        <v>278</v>
      </c>
      <c r="I38" s="170" t="s">
        <v>279</v>
      </c>
      <c r="J38" s="12" t="s">
        <v>291</v>
      </c>
      <c r="K38" s="13" t="s">
        <v>317</v>
      </c>
      <c r="L38" s="14" t="s">
        <v>317</v>
      </c>
      <c r="M38" s="15" t="s">
        <v>296</v>
      </c>
      <c r="N38" s="13" t="s">
        <v>317</v>
      </c>
      <c r="O38" s="17" t="s">
        <v>317</v>
      </c>
      <c r="P38" s="12" t="s">
        <v>301</v>
      </c>
      <c r="Q38" s="13" t="s">
        <v>317</v>
      </c>
      <c r="R38" s="13" t="s">
        <v>317</v>
      </c>
      <c r="S38" s="13" t="s">
        <v>301</v>
      </c>
      <c r="T38" s="13" t="s">
        <v>317</v>
      </c>
      <c r="U38" s="17" t="s">
        <v>317</v>
      </c>
      <c r="V38" s="12" t="s">
        <v>306</v>
      </c>
      <c r="W38" s="13" t="s">
        <v>317</v>
      </c>
      <c r="X38" s="17" t="s">
        <v>317</v>
      </c>
      <c r="Y38" s="12" t="s">
        <v>311</v>
      </c>
      <c r="Z38" s="13" t="s">
        <v>317</v>
      </c>
      <c r="AA38" s="14" t="s">
        <v>317</v>
      </c>
    </row>
  </sheetData>
  <mergeCells count="15">
    <mergeCell ref="C34:C38"/>
    <mergeCell ref="B22:B27"/>
    <mergeCell ref="B28:B33"/>
    <mergeCell ref="B4:B9"/>
    <mergeCell ref="B10:B15"/>
    <mergeCell ref="B16:B21"/>
    <mergeCell ref="P2:U2"/>
    <mergeCell ref="V2:X2"/>
    <mergeCell ref="Y2:AA2"/>
    <mergeCell ref="D1:O1"/>
    <mergeCell ref="B1:C2"/>
    <mergeCell ref="P1:AA1"/>
    <mergeCell ref="M2:O2"/>
    <mergeCell ref="D2:I2"/>
    <mergeCell ref="J2:L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886B8-4A34-4F75-8237-859D0A710B72}">
  <dimension ref="B1:AA38"/>
  <sheetViews>
    <sheetView topLeftCell="N1" workbookViewId="0">
      <selection activeCell="F36" sqref="F36"/>
    </sheetView>
  </sheetViews>
  <sheetFormatPr defaultRowHeight="15" x14ac:dyDescent="0.25"/>
  <cols>
    <col min="2" max="2" width="15.140625" bestFit="1" customWidth="1"/>
    <col min="3" max="3" width="9.7109375" bestFit="1" customWidth="1"/>
    <col min="4" max="4" width="9.7109375" customWidth="1"/>
    <col min="5" max="5" width="12.85546875" bestFit="1" customWidth="1"/>
    <col min="6" max="6" width="20.5703125" bestFit="1" customWidth="1"/>
    <col min="7" max="7" width="20.5703125" customWidth="1"/>
    <col min="8" max="8" width="12.85546875" bestFit="1" customWidth="1"/>
    <col min="9" max="9" width="20.5703125" bestFit="1" customWidth="1"/>
    <col min="10" max="10" width="20.5703125" customWidth="1"/>
    <col min="11" max="12" width="21.140625" bestFit="1" customWidth="1"/>
    <col min="13" max="13" width="20.5703125" customWidth="1"/>
    <col min="14" max="15" width="21.140625" bestFit="1" customWidth="1"/>
    <col min="17" max="18" width="21.140625" bestFit="1" customWidth="1"/>
    <col min="19" max="19" width="7.7109375" customWidth="1"/>
    <col min="20" max="21" width="21.140625" bestFit="1" customWidth="1"/>
    <col min="23" max="24" width="21.140625" bestFit="1" customWidth="1"/>
    <col min="26" max="27" width="21.140625" bestFit="1" customWidth="1"/>
  </cols>
  <sheetData>
    <row r="1" spans="2:27" ht="15.75" thickBot="1" x14ac:dyDescent="0.3">
      <c r="B1" s="194"/>
      <c r="C1" s="195"/>
      <c r="D1" s="196" t="s">
        <v>276</v>
      </c>
      <c r="E1" s="197"/>
      <c r="F1" s="197"/>
      <c r="G1" s="197"/>
      <c r="H1" s="197"/>
      <c r="I1" s="197"/>
      <c r="J1" s="197"/>
      <c r="K1" s="197"/>
      <c r="L1" s="197"/>
      <c r="M1" s="197"/>
      <c r="N1" s="197"/>
      <c r="O1" s="198"/>
      <c r="P1" s="196" t="s">
        <v>277</v>
      </c>
      <c r="Q1" s="209"/>
      <c r="R1" s="209"/>
      <c r="S1" s="209"/>
      <c r="T1" s="209"/>
      <c r="U1" s="209"/>
      <c r="V1" s="209"/>
      <c r="W1" s="209"/>
      <c r="X1" s="209"/>
      <c r="Y1" s="209"/>
      <c r="Z1" s="209"/>
      <c r="AA1" s="210"/>
    </row>
    <row r="2" spans="2:27" ht="15.75" thickBot="1" x14ac:dyDescent="0.3">
      <c r="B2" s="200"/>
      <c r="C2" s="201"/>
      <c r="D2" s="196" t="s">
        <v>4</v>
      </c>
      <c r="E2" s="197"/>
      <c r="F2" s="197"/>
      <c r="G2" s="197"/>
      <c r="H2" s="197"/>
      <c r="I2" s="198"/>
      <c r="J2" s="196" t="s">
        <v>5</v>
      </c>
      <c r="K2" s="197"/>
      <c r="L2" s="198"/>
      <c r="M2" s="196" t="s">
        <v>6</v>
      </c>
      <c r="N2" s="197"/>
      <c r="O2" s="198"/>
      <c r="P2" s="196" t="s">
        <v>4</v>
      </c>
      <c r="Q2" s="197"/>
      <c r="R2" s="197"/>
      <c r="S2" s="197"/>
      <c r="T2" s="197"/>
      <c r="U2" s="198"/>
      <c r="V2" s="196" t="s">
        <v>5</v>
      </c>
      <c r="W2" s="197"/>
      <c r="X2" s="198"/>
      <c r="Y2" s="196" t="s">
        <v>6</v>
      </c>
      <c r="Z2" s="197"/>
      <c r="AA2" s="198"/>
    </row>
    <row r="3" spans="2:27" ht="15.75" thickBot="1" x14ac:dyDescent="0.3">
      <c r="B3" s="57" t="s">
        <v>1</v>
      </c>
      <c r="C3" s="66" t="s">
        <v>0</v>
      </c>
      <c r="D3" s="57" t="s">
        <v>33</v>
      </c>
      <c r="E3" s="58" t="s">
        <v>2</v>
      </c>
      <c r="F3" s="58" t="s">
        <v>3</v>
      </c>
      <c r="G3" s="58" t="s">
        <v>33</v>
      </c>
      <c r="H3" s="58" t="s">
        <v>2</v>
      </c>
      <c r="I3" s="64" t="s">
        <v>3</v>
      </c>
      <c r="J3" s="57" t="s">
        <v>33</v>
      </c>
      <c r="K3" s="58" t="s">
        <v>2</v>
      </c>
      <c r="L3" s="64" t="s">
        <v>3</v>
      </c>
      <c r="M3" s="68" t="s">
        <v>33</v>
      </c>
      <c r="N3" s="58" t="s">
        <v>2</v>
      </c>
      <c r="O3" s="64" t="s">
        <v>3</v>
      </c>
      <c r="P3" s="57" t="s">
        <v>33</v>
      </c>
      <c r="Q3" s="58" t="s">
        <v>2</v>
      </c>
      <c r="R3" s="58" t="s">
        <v>3</v>
      </c>
      <c r="S3" s="58" t="s">
        <v>33</v>
      </c>
      <c r="T3" s="58" t="s">
        <v>2</v>
      </c>
      <c r="U3" s="64" t="s">
        <v>3</v>
      </c>
      <c r="V3" s="57" t="s">
        <v>33</v>
      </c>
      <c r="W3" s="58" t="s">
        <v>2</v>
      </c>
      <c r="X3" s="64" t="s">
        <v>3</v>
      </c>
      <c r="Y3" s="68" t="s">
        <v>33</v>
      </c>
      <c r="Z3" s="58" t="s">
        <v>2</v>
      </c>
      <c r="AA3" s="64" t="s">
        <v>3</v>
      </c>
    </row>
    <row r="4" spans="2:27" x14ac:dyDescent="0.25">
      <c r="B4" s="205" t="s">
        <v>7</v>
      </c>
      <c r="C4" s="20" t="s">
        <v>12</v>
      </c>
      <c r="D4" s="7" t="s">
        <v>94</v>
      </c>
      <c r="E4" s="8" t="s">
        <v>278</v>
      </c>
      <c r="F4" s="45" t="s">
        <v>279</v>
      </c>
      <c r="G4" s="8" t="s">
        <v>94</v>
      </c>
      <c r="H4" s="8" t="s">
        <v>278</v>
      </c>
      <c r="I4" s="45" t="s">
        <v>279</v>
      </c>
      <c r="J4" s="7" t="s">
        <v>126</v>
      </c>
      <c r="K4" s="7">
        <v>48</v>
      </c>
      <c r="L4" s="48">
        <v>20</v>
      </c>
      <c r="M4" s="10" t="s">
        <v>155</v>
      </c>
      <c r="N4" s="7">
        <v>48</v>
      </c>
      <c r="O4" s="48">
        <v>21.5</v>
      </c>
      <c r="P4" s="7" t="s">
        <v>185</v>
      </c>
      <c r="Q4" s="8">
        <v>42</v>
      </c>
      <c r="R4" s="45">
        <v>19</v>
      </c>
      <c r="S4" s="8" t="s">
        <v>185</v>
      </c>
      <c r="T4" s="8">
        <v>48</v>
      </c>
      <c r="U4" s="48">
        <v>17.5</v>
      </c>
      <c r="V4" s="7" t="s">
        <v>216</v>
      </c>
      <c r="W4" s="8">
        <v>48</v>
      </c>
      <c r="X4" s="48">
        <v>19.5</v>
      </c>
      <c r="Y4" s="10" t="s">
        <v>246</v>
      </c>
      <c r="Z4" s="8">
        <v>48</v>
      </c>
      <c r="AA4" s="48">
        <v>20.5</v>
      </c>
    </row>
    <row r="5" spans="2:27" x14ac:dyDescent="0.25">
      <c r="B5" s="206"/>
      <c r="C5" s="21" t="s">
        <v>13</v>
      </c>
      <c r="D5" s="1" t="s">
        <v>95</v>
      </c>
      <c r="E5" s="2" t="s">
        <v>278</v>
      </c>
      <c r="F5" s="46" t="s">
        <v>279</v>
      </c>
      <c r="G5" s="2" t="s">
        <v>95</v>
      </c>
      <c r="H5" s="2" t="s">
        <v>278</v>
      </c>
      <c r="I5" s="46" t="s">
        <v>279</v>
      </c>
      <c r="J5" s="1" t="s">
        <v>127</v>
      </c>
      <c r="K5" s="1">
        <v>48</v>
      </c>
      <c r="L5" s="49">
        <v>17.5</v>
      </c>
      <c r="M5" s="11" t="s">
        <v>156</v>
      </c>
      <c r="N5" s="1">
        <v>48</v>
      </c>
      <c r="O5" s="49">
        <v>18.5</v>
      </c>
      <c r="P5" s="1" t="s">
        <v>186</v>
      </c>
      <c r="Q5" s="2">
        <v>42</v>
      </c>
      <c r="R5" s="46">
        <v>16.5</v>
      </c>
      <c r="S5" s="2" t="s">
        <v>186</v>
      </c>
      <c r="T5" s="2">
        <v>48</v>
      </c>
      <c r="U5" s="49">
        <v>15.5</v>
      </c>
      <c r="V5" s="1" t="s">
        <v>217</v>
      </c>
      <c r="W5" s="2">
        <v>48</v>
      </c>
      <c r="X5" s="49">
        <v>17</v>
      </c>
      <c r="Y5" s="11" t="s">
        <v>247</v>
      </c>
      <c r="Z5" s="2">
        <v>48</v>
      </c>
      <c r="AA5" s="49">
        <v>18</v>
      </c>
    </row>
    <row r="6" spans="2:27" x14ac:dyDescent="0.25">
      <c r="B6" s="206"/>
      <c r="C6" s="21" t="s">
        <v>14</v>
      </c>
      <c r="D6" s="1" t="s">
        <v>96</v>
      </c>
      <c r="E6" s="2" t="s">
        <v>278</v>
      </c>
      <c r="F6" s="46" t="s">
        <v>279</v>
      </c>
      <c r="G6" s="2" t="s">
        <v>96</v>
      </c>
      <c r="H6" s="2" t="s">
        <v>278</v>
      </c>
      <c r="I6" s="46" t="s">
        <v>279</v>
      </c>
      <c r="J6" s="1" t="s">
        <v>128</v>
      </c>
      <c r="K6" s="1">
        <v>48</v>
      </c>
      <c r="L6" s="49">
        <v>16.5</v>
      </c>
      <c r="M6" s="11" t="s">
        <v>157</v>
      </c>
      <c r="N6" s="1">
        <v>48</v>
      </c>
      <c r="O6" s="49">
        <v>17.5</v>
      </c>
      <c r="P6" s="1" t="s">
        <v>188</v>
      </c>
      <c r="Q6" s="2">
        <v>42</v>
      </c>
      <c r="R6" s="46">
        <v>15.5</v>
      </c>
      <c r="S6" s="2" t="s">
        <v>188</v>
      </c>
      <c r="T6" s="2">
        <v>48</v>
      </c>
      <c r="U6" s="49">
        <v>15</v>
      </c>
      <c r="V6" s="1" t="s">
        <v>218</v>
      </c>
      <c r="W6" s="2">
        <v>48</v>
      </c>
      <c r="X6" s="49">
        <v>16</v>
      </c>
      <c r="Y6" s="11" t="s">
        <v>248</v>
      </c>
      <c r="Z6" s="2">
        <v>48</v>
      </c>
      <c r="AA6" s="49">
        <v>17</v>
      </c>
    </row>
    <row r="7" spans="2:27" x14ac:dyDescent="0.25">
      <c r="B7" s="206"/>
      <c r="C7" s="21" t="s">
        <v>15</v>
      </c>
      <c r="D7" s="1" t="s">
        <v>97</v>
      </c>
      <c r="E7" s="2" t="s">
        <v>278</v>
      </c>
      <c r="F7" s="46" t="s">
        <v>279</v>
      </c>
      <c r="G7" s="2" t="s">
        <v>97</v>
      </c>
      <c r="H7" s="2" t="s">
        <v>278</v>
      </c>
      <c r="I7" s="46" t="s">
        <v>279</v>
      </c>
      <c r="J7" s="1" t="s">
        <v>129</v>
      </c>
      <c r="K7" s="1">
        <v>48</v>
      </c>
      <c r="L7" s="49">
        <v>27.5</v>
      </c>
      <c r="M7" s="11" t="s">
        <v>158</v>
      </c>
      <c r="N7" s="1">
        <v>48</v>
      </c>
      <c r="O7" s="49">
        <v>30</v>
      </c>
      <c r="P7" s="1" t="s">
        <v>189</v>
      </c>
      <c r="Q7" s="2">
        <v>42</v>
      </c>
      <c r="R7" s="46">
        <v>26</v>
      </c>
      <c r="S7" s="2" t="s">
        <v>189</v>
      </c>
      <c r="T7" s="2">
        <v>48</v>
      </c>
      <c r="U7" s="49">
        <v>23.5</v>
      </c>
      <c r="V7" s="1" t="s">
        <v>219</v>
      </c>
      <c r="W7" s="2">
        <v>48</v>
      </c>
      <c r="X7" s="49">
        <v>26</v>
      </c>
      <c r="Y7" s="11" t="s">
        <v>249</v>
      </c>
      <c r="Z7" s="2">
        <v>48</v>
      </c>
      <c r="AA7" s="49">
        <v>28</v>
      </c>
    </row>
    <row r="8" spans="2:27" x14ac:dyDescent="0.25">
      <c r="B8" s="206"/>
      <c r="C8" s="21" t="s">
        <v>16</v>
      </c>
      <c r="D8" s="1" t="s">
        <v>98</v>
      </c>
      <c r="E8" s="2" t="s">
        <v>278</v>
      </c>
      <c r="F8" s="46" t="s">
        <v>279</v>
      </c>
      <c r="G8" s="2" t="s">
        <v>98</v>
      </c>
      <c r="H8" s="2" t="s">
        <v>278</v>
      </c>
      <c r="I8" s="46" t="s">
        <v>279</v>
      </c>
      <c r="J8" s="1" t="s">
        <v>130</v>
      </c>
      <c r="K8" s="1">
        <v>48</v>
      </c>
      <c r="L8" s="49">
        <v>20</v>
      </c>
      <c r="M8" s="11" t="s">
        <v>159</v>
      </c>
      <c r="N8" s="1">
        <v>48</v>
      </c>
      <c r="O8" s="49">
        <v>21</v>
      </c>
      <c r="P8" s="1" t="s">
        <v>190</v>
      </c>
      <c r="Q8" s="2">
        <v>42</v>
      </c>
      <c r="R8" s="46">
        <v>18.5</v>
      </c>
      <c r="S8" s="2" t="s">
        <v>190</v>
      </c>
      <c r="T8" s="2">
        <v>48</v>
      </c>
      <c r="U8" s="49">
        <v>17.5</v>
      </c>
      <c r="V8" s="1" t="s">
        <v>220</v>
      </c>
      <c r="W8" s="2">
        <v>48</v>
      </c>
      <c r="X8" s="49">
        <v>19</v>
      </c>
      <c r="Y8" s="11" t="s">
        <v>250</v>
      </c>
      <c r="Z8" s="2">
        <v>48</v>
      </c>
      <c r="AA8" s="49">
        <v>20</v>
      </c>
    </row>
    <row r="9" spans="2:27" ht="15.75" thickBot="1" x14ac:dyDescent="0.3">
      <c r="B9" s="207"/>
      <c r="C9" s="22" t="s">
        <v>17</v>
      </c>
      <c r="D9" s="12" t="s">
        <v>99</v>
      </c>
      <c r="E9" s="13" t="s">
        <v>278</v>
      </c>
      <c r="F9" s="47" t="s">
        <v>279</v>
      </c>
      <c r="G9" s="13" t="s">
        <v>99</v>
      </c>
      <c r="H9" s="13" t="s">
        <v>278</v>
      </c>
      <c r="I9" s="47" t="s">
        <v>279</v>
      </c>
      <c r="J9" s="12" t="s">
        <v>131</v>
      </c>
      <c r="K9" s="12">
        <v>48</v>
      </c>
      <c r="L9" s="50">
        <v>15.5</v>
      </c>
      <c r="M9" s="15" t="s">
        <v>160</v>
      </c>
      <c r="N9" s="12">
        <v>48</v>
      </c>
      <c r="O9" s="50">
        <v>16.5</v>
      </c>
      <c r="P9" s="12" t="s">
        <v>191</v>
      </c>
      <c r="Q9" s="13">
        <v>42</v>
      </c>
      <c r="R9" s="47">
        <v>14.5</v>
      </c>
      <c r="S9" s="13" t="s">
        <v>191</v>
      </c>
      <c r="T9" s="13">
        <v>48</v>
      </c>
      <c r="U9" s="50">
        <v>14</v>
      </c>
      <c r="V9" s="12" t="s">
        <v>221</v>
      </c>
      <c r="W9" s="13">
        <v>48</v>
      </c>
      <c r="X9" s="50">
        <v>15</v>
      </c>
      <c r="Y9" s="15" t="s">
        <v>251</v>
      </c>
      <c r="Z9" s="13">
        <v>48</v>
      </c>
      <c r="AA9" s="50">
        <v>16</v>
      </c>
    </row>
    <row r="10" spans="2:27" x14ac:dyDescent="0.25">
      <c r="B10" s="205" t="s">
        <v>8</v>
      </c>
      <c r="C10" s="20" t="s">
        <v>12</v>
      </c>
      <c r="D10" s="7" t="s">
        <v>100</v>
      </c>
      <c r="E10" s="8" t="s">
        <v>278</v>
      </c>
      <c r="F10" s="45" t="s">
        <v>279</v>
      </c>
      <c r="G10" s="8" t="s">
        <v>100</v>
      </c>
      <c r="H10" s="8" t="s">
        <v>278</v>
      </c>
      <c r="I10" s="45" t="s">
        <v>279</v>
      </c>
      <c r="J10" s="7" t="s">
        <v>132</v>
      </c>
      <c r="K10" s="7">
        <v>48</v>
      </c>
      <c r="L10" s="48">
        <v>20.5</v>
      </c>
      <c r="M10" s="10" t="s">
        <v>161</v>
      </c>
      <c r="N10" s="7">
        <v>48</v>
      </c>
      <c r="O10" s="48">
        <v>21.5</v>
      </c>
      <c r="P10" s="7" t="s">
        <v>192</v>
      </c>
      <c r="Q10" s="8">
        <v>42</v>
      </c>
      <c r="R10" s="45">
        <v>19</v>
      </c>
      <c r="S10" s="8" t="s">
        <v>192</v>
      </c>
      <c r="T10" s="8">
        <v>48</v>
      </c>
      <c r="U10" s="48">
        <v>18</v>
      </c>
      <c r="V10" s="7" t="s">
        <v>222</v>
      </c>
      <c r="W10" s="8">
        <v>48</v>
      </c>
      <c r="X10" s="48">
        <v>19.5</v>
      </c>
      <c r="Y10" s="10" t="s">
        <v>252</v>
      </c>
      <c r="Z10" s="8">
        <v>48</v>
      </c>
      <c r="AA10" s="48">
        <v>20.5</v>
      </c>
    </row>
    <row r="11" spans="2:27" x14ac:dyDescent="0.25">
      <c r="B11" s="206"/>
      <c r="C11" s="21" t="s">
        <v>13</v>
      </c>
      <c r="D11" s="1" t="s">
        <v>101</v>
      </c>
      <c r="E11" s="2" t="s">
        <v>278</v>
      </c>
      <c r="F11" s="46" t="s">
        <v>279</v>
      </c>
      <c r="G11" s="2" t="s">
        <v>101</v>
      </c>
      <c r="H11" s="2" t="s">
        <v>278</v>
      </c>
      <c r="I11" s="46" t="s">
        <v>279</v>
      </c>
      <c r="J11" s="1" t="s">
        <v>133</v>
      </c>
      <c r="K11" s="1">
        <v>48</v>
      </c>
      <c r="L11" s="49">
        <v>18</v>
      </c>
      <c r="M11" s="11" t="s">
        <v>162</v>
      </c>
      <c r="N11" s="1">
        <v>48</v>
      </c>
      <c r="O11" s="49">
        <v>19</v>
      </c>
      <c r="P11" s="1" t="s">
        <v>193</v>
      </c>
      <c r="Q11" s="2">
        <v>42</v>
      </c>
      <c r="R11" s="46">
        <v>17</v>
      </c>
      <c r="S11" s="2" t="s">
        <v>193</v>
      </c>
      <c r="T11" s="2">
        <v>48</v>
      </c>
      <c r="U11" s="49">
        <v>16</v>
      </c>
      <c r="V11" s="1" t="s">
        <v>223</v>
      </c>
      <c r="W11" s="2">
        <v>48</v>
      </c>
      <c r="X11" s="49">
        <v>17.5</v>
      </c>
      <c r="Y11" s="11" t="s">
        <v>253</v>
      </c>
      <c r="Z11" s="2">
        <v>48</v>
      </c>
      <c r="AA11" s="49">
        <v>18</v>
      </c>
    </row>
    <row r="12" spans="2:27" x14ac:dyDescent="0.25">
      <c r="B12" s="206"/>
      <c r="C12" s="21" t="s">
        <v>14</v>
      </c>
      <c r="D12" s="1" t="s">
        <v>102</v>
      </c>
      <c r="E12" s="2" t="s">
        <v>278</v>
      </c>
      <c r="F12" s="46" t="s">
        <v>279</v>
      </c>
      <c r="G12" s="2" t="s">
        <v>102</v>
      </c>
      <c r="H12" s="2" t="s">
        <v>278</v>
      </c>
      <c r="I12" s="46" t="s">
        <v>279</v>
      </c>
      <c r="J12" s="1" t="s">
        <v>134</v>
      </c>
      <c r="K12" s="1">
        <v>48</v>
      </c>
      <c r="L12" s="49">
        <v>16.5</v>
      </c>
      <c r="M12" s="11" t="s">
        <v>165</v>
      </c>
      <c r="N12" s="1">
        <v>48</v>
      </c>
      <c r="O12" s="49">
        <v>17.5</v>
      </c>
      <c r="P12" s="1" t="s">
        <v>194</v>
      </c>
      <c r="Q12" s="2">
        <v>42</v>
      </c>
      <c r="R12" s="46">
        <v>16</v>
      </c>
      <c r="S12" s="2" t="s">
        <v>194</v>
      </c>
      <c r="T12" s="2">
        <v>48</v>
      </c>
      <c r="U12" s="49">
        <v>15</v>
      </c>
      <c r="V12" s="1" t="s">
        <v>224</v>
      </c>
      <c r="W12" s="2">
        <v>48</v>
      </c>
      <c r="X12" s="49">
        <v>16</v>
      </c>
      <c r="Y12" s="11" t="s">
        <v>254</v>
      </c>
      <c r="Z12" s="2">
        <v>48</v>
      </c>
      <c r="AA12" s="49">
        <v>17</v>
      </c>
    </row>
    <row r="13" spans="2:27" x14ac:dyDescent="0.25">
      <c r="B13" s="206"/>
      <c r="C13" s="21" t="s">
        <v>15</v>
      </c>
      <c r="D13" s="1" t="s">
        <v>105</v>
      </c>
      <c r="E13" s="2" t="s">
        <v>278</v>
      </c>
      <c r="F13" s="46" t="s">
        <v>279</v>
      </c>
      <c r="G13" s="2" t="s">
        <v>105</v>
      </c>
      <c r="H13" s="2" t="s">
        <v>278</v>
      </c>
      <c r="I13" s="46" t="s">
        <v>279</v>
      </c>
      <c r="J13" s="1" t="s">
        <v>135</v>
      </c>
      <c r="K13" s="1">
        <v>48</v>
      </c>
      <c r="L13" s="49">
        <v>28</v>
      </c>
      <c r="M13" s="11" t="s">
        <v>164</v>
      </c>
      <c r="N13" s="1">
        <v>48</v>
      </c>
      <c r="O13" s="49">
        <v>30.5</v>
      </c>
      <c r="P13" s="1" t="s">
        <v>195</v>
      </c>
      <c r="Q13" s="2">
        <v>42</v>
      </c>
      <c r="R13" s="46">
        <v>26.5</v>
      </c>
      <c r="S13" s="2" t="s">
        <v>195</v>
      </c>
      <c r="T13" s="2">
        <v>48</v>
      </c>
      <c r="U13" s="49">
        <v>24</v>
      </c>
      <c r="V13" s="1" t="s">
        <v>225</v>
      </c>
      <c r="W13" s="2">
        <v>48</v>
      </c>
      <c r="X13" s="49">
        <v>26.5</v>
      </c>
      <c r="Y13" s="11" t="s">
        <v>255</v>
      </c>
      <c r="Z13" s="2">
        <v>48</v>
      </c>
      <c r="AA13" s="49">
        <v>29</v>
      </c>
    </row>
    <row r="14" spans="2:27" x14ac:dyDescent="0.25">
      <c r="B14" s="206"/>
      <c r="C14" s="21" t="s">
        <v>16</v>
      </c>
      <c r="D14" s="1" t="s">
        <v>106</v>
      </c>
      <c r="E14" s="2" t="s">
        <v>278</v>
      </c>
      <c r="F14" s="46" t="s">
        <v>279</v>
      </c>
      <c r="G14" s="2" t="s">
        <v>106</v>
      </c>
      <c r="H14" s="2" t="s">
        <v>278</v>
      </c>
      <c r="I14" s="46" t="s">
        <v>279</v>
      </c>
      <c r="J14" s="1" t="s">
        <v>136</v>
      </c>
      <c r="K14" s="1">
        <v>48</v>
      </c>
      <c r="L14" s="49">
        <v>20</v>
      </c>
      <c r="M14" s="11" t="s">
        <v>163</v>
      </c>
      <c r="N14" s="1">
        <v>48</v>
      </c>
      <c r="O14" s="49">
        <v>21</v>
      </c>
      <c r="P14" s="1" t="s">
        <v>196</v>
      </c>
      <c r="Q14" s="2">
        <v>42</v>
      </c>
      <c r="R14" s="46">
        <v>19</v>
      </c>
      <c r="S14" s="2" t="s">
        <v>196</v>
      </c>
      <c r="T14" s="2">
        <v>48</v>
      </c>
      <c r="U14" s="49">
        <v>18</v>
      </c>
      <c r="V14" s="1" t="s">
        <v>226</v>
      </c>
      <c r="W14" s="2">
        <v>48</v>
      </c>
      <c r="X14" s="49">
        <v>19.5</v>
      </c>
      <c r="Y14" s="11" t="s">
        <v>256</v>
      </c>
      <c r="Z14" s="2">
        <v>48</v>
      </c>
      <c r="AA14" s="49">
        <v>20.5</v>
      </c>
    </row>
    <row r="15" spans="2:27" ht="15.75" thickBot="1" x14ac:dyDescent="0.3">
      <c r="B15" s="207"/>
      <c r="C15" s="22" t="s">
        <v>17</v>
      </c>
      <c r="D15" s="12" t="s">
        <v>107</v>
      </c>
      <c r="E15" s="13" t="s">
        <v>278</v>
      </c>
      <c r="F15" s="47" t="s">
        <v>279</v>
      </c>
      <c r="G15" s="13" t="s">
        <v>107</v>
      </c>
      <c r="H15" s="13" t="s">
        <v>278</v>
      </c>
      <c r="I15" s="47" t="s">
        <v>279</v>
      </c>
      <c r="J15" s="12" t="s">
        <v>137</v>
      </c>
      <c r="K15" s="12">
        <v>48</v>
      </c>
      <c r="L15" s="50">
        <v>16</v>
      </c>
      <c r="M15" s="15" t="s">
        <v>166</v>
      </c>
      <c r="N15" s="12">
        <v>48</v>
      </c>
      <c r="O15" s="50">
        <v>16.5</v>
      </c>
      <c r="P15" s="12" t="s">
        <v>197</v>
      </c>
      <c r="Q15" s="13">
        <v>42</v>
      </c>
      <c r="R15" s="47">
        <v>15</v>
      </c>
      <c r="S15" s="13" t="s">
        <v>197</v>
      </c>
      <c r="T15" s="13">
        <v>48</v>
      </c>
      <c r="U15" s="50">
        <v>14</v>
      </c>
      <c r="V15" s="12" t="s">
        <v>227</v>
      </c>
      <c r="W15" s="13">
        <v>48</v>
      </c>
      <c r="X15" s="50">
        <v>15.5</v>
      </c>
      <c r="Y15" s="15" t="s">
        <v>257</v>
      </c>
      <c r="Z15" s="13">
        <v>48</v>
      </c>
      <c r="AA15" s="50">
        <v>16</v>
      </c>
    </row>
    <row r="16" spans="2:27" x14ac:dyDescent="0.25">
      <c r="B16" s="205" t="s">
        <v>9</v>
      </c>
      <c r="C16" s="20" t="s">
        <v>12</v>
      </c>
      <c r="D16" s="7" t="s">
        <v>108</v>
      </c>
      <c r="E16" s="8" t="s">
        <v>278</v>
      </c>
      <c r="F16" s="45" t="s">
        <v>279</v>
      </c>
      <c r="G16" s="8" t="s">
        <v>108</v>
      </c>
      <c r="H16" s="8" t="s">
        <v>278</v>
      </c>
      <c r="I16" s="45" t="s">
        <v>279</v>
      </c>
      <c r="J16" s="7" t="s">
        <v>138</v>
      </c>
      <c r="K16" s="7">
        <v>48</v>
      </c>
      <c r="L16" s="48">
        <v>21</v>
      </c>
      <c r="M16" s="10" t="s">
        <v>167</v>
      </c>
      <c r="N16" s="7">
        <v>48</v>
      </c>
      <c r="O16" s="48">
        <v>22.5</v>
      </c>
      <c r="P16" s="7" t="s">
        <v>198</v>
      </c>
      <c r="Q16" s="8">
        <v>42</v>
      </c>
      <c r="R16" s="45">
        <v>19.5</v>
      </c>
      <c r="S16" s="8" t="s">
        <v>198</v>
      </c>
      <c r="T16" s="8">
        <v>48</v>
      </c>
      <c r="U16" s="48">
        <v>18</v>
      </c>
      <c r="V16" s="7" t="s">
        <v>228</v>
      </c>
      <c r="W16" s="8">
        <v>48</v>
      </c>
      <c r="X16" s="48">
        <v>20.5</v>
      </c>
      <c r="Y16" s="10" t="s">
        <v>258</v>
      </c>
      <c r="Z16" s="8">
        <v>48</v>
      </c>
      <c r="AA16" s="48">
        <v>21</v>
      </c>
    </row>
    <row r="17" spans="2:27" x14ac:dyDescent="0.25">
      <c r="B17" s="206"/>
      <c r="C17" s="21" t="s">
        <v>13</v>
      </c>
      <c r="D17" s="1" t="s">
        <v>109</v>
      </c>
      <c r="E17" s="2" t="s">
        <v>278</v>
      </c>
      <c r="F17" s="46" t="s">
        <v>279</v>
      </c>
      <c r="G17" s="2" t="s">
        <v>109</v>
      </c>
      <c r="H17" s="2" t="s">
        <v>278</v>
      </c>
      <c r="I17" s="46" t="s">
        <v>279</v>
      </c>
      <c r="J17" s="1" t="s">
        <v>139</v>
      </c>
      <c r="K17" s="1">
        <v>48</v>
      </c>
      <c r="L17" s="49">
        <v>18.5</v>
      </c>
      <c r="M17" s="11" t="s">
        <v>168</v>
      </c>
      <c r="N17" s="1">
        <v>48</v>
      </c>
      <c r="O17" s="49">
        <v>19.5</v>
      </c>
      <c r="P17" s="1" t="s">
        <v>199</v>
      </c>
      <c r="Q17" s="2">
        <v>42</v>
      </c>
      <c r="R17" s="46">
        <v>17.5</v>
      </c>
      <c r="S17" s="2" t="s">
        <v>199</v>
      </c>
      <c r="T17" s="2">
        <v>48</v>
      </c>
      <c r="U17" s="49">
        <v>16</v>
      </c>
      <c r="V17" s="1" t="s">
        <v>229</v>
      </c>
      <c r="W17" s="2">
        <v>48</v>
      </c>
      <c r="X17" s="49">
        <v>17.5</v>
      </c>
      <c r="Y17" s="11" t="s">
        <v>259</v>
      </c>
      <c r="Z17" s="2">
        <v>48</v>
      </c>
      <c r="AA17" s="49">
        <v>18.5</v>
      </c>
    </row>
    <row r="18" spans="2:27" x14ac:dyDescent="0.25">
      <c r="B18" s="206"/>
      <c r="C18" s="21" t="s">
        <v>14</v>
      </c>
      <c r="D18" s="1" t="s">
        <v>110</v>
      </c>
      <c r="E18" s="2" t="s">
        <v>278</v>
      </c>
      <c r="F18" s="46" t="s">
        <v>279</v>
      </c>
      <c r="G18" s="2" t="s">
        <v>110</v>
      </c>
      <c r="H18" s="2" t="s">
        <v>278</v>
      </c>
      <c r="I18" s="46" t="s">
        <v>279</v>
      </c>
      <c r="J18" s="1" t="s">
        <v>140</v>
      </c>
      <c r="K18" s="1">
        <v>48</v>
      </c>
      <c r="L18" s="49">
        <v>17.5</v>
      </c>
      <c r="M18" s="11" t="s">
        <v>169</v>
      </c>
      <c r="N18" s="1">
        <v>48</v>
      </c>
      <c r="O18" s="49">
        <v>18</v>
      </c>
      <c r="P18" s="1" t="s">
        <v>200</v>
      </c>
      <c r="Q18" s="2">
        <v>42</v>
      </c>
      <c r="R18" s="46">
        <v>16</v>
      </c>
      <c r="S18" s="2" t="s">
        <v>200</v>
      </c>
      <c r="T18" s="2">
        <v>48</v>
      </c>
      <c r="U18" s="49">
        <v>15</v>
      </c>
      <c r="V18" s="1" t="s">
        <v>230</v>
      </c>
      <c r="W18" s="2">
        <v>48</v>
      </c>
      <c r="X18" s="49">
        <v>16.5</v>
      </c>
      <c r="Y18" s="11" t="s">
        <v>260</v>
      </c>
      <c r="Z18" s="2">
        <v>48</v>
      </c>
      <c r="AA18" s="49">
        <v>17.5</v>
      </c>
    </row>
    <row r="19" spans="2:27" x14ac:dyDescent="0.25">
      <c r="B19" s="206"/>
      <c r="C19" s="21" t="s">
        <v>15</v>
      </c>
      <c r="D19" s="1" t="s">
        <v>111</v>
      </c>
      <c r="E19" s="2" t="s">
        <v>278</v>
      </c>
      <c r="F19" s="46" t="s">
        <v>279</v>
      </c>
      <c r="G19" s="2" t="s">
        <v>111</v>
      </c>
      <c r="H19" s="2" t="s">
        <v>278</v>
      </c>
      <c r="I19" s="46" t="s">
        <v>279</v>
      </c>
      <c r="J19" s="1" t="s">
        <v>141</v>
      </c>
      <c r="K19" s="1">
        <v>48</v>
      </c>
      <c r="L19" s="49">
        <v>30</v>
      </c>
      <c r="M19" s="11" t="s">
        <v>170</v>
      </c>
      <c r="N19" s="1">
        <v>48</v>
      </c>
      <c r="O19" s="49">
        <v>33.5</v>
      </c>
      <c r="P19" s="1" t="s">
        <v>201</v>
      </c>
      <c r="Q19" s="2">
        <v>42</v>
      </c>
      <c r="R19" s="46">
        <v>27.5</v>
      </c>
      <c r="S19" s="2" t="s">
        <v>201</v>
      </c>
      <c r="T19" s="2">
        <v>48</v>
      </c>
      <c r="U19" s="49">
        <v>24.5</v>
      </c>
      <c r="V19" s="1" t="s">
        <v>231</v>
      </c>
      <c r="W19" s="2">
        <v>48</v>
      </c>
      <c r="X19" s="49">
        <v>27.5</v>
      </c>
      <c r="Y19" s="11" t="s">
        <v>261</v>
      </c>
      <c r="Z19" s="2">
        <v>48</v>
      </c>
      <c r="AA19" s="49">
        <v>29.5</v>
      </c>
    </row>
    <row r="20" spans="2:27" x14ac:dyDescent="0.25">
      <c r="B20" s="206"/>
      <c r="C20" s="21" t="s">
        <v>16</v>
      </c>
      <c r="D20" s="1" t="s">
        <v>112</v>
      </c>
      <c r="E20" s="2" t="s">
        <v>278</v>
      </c>
      <c r="F20" s="46" t="s">
        <v>279</v>
      </c>
      <c r="G20" s="2" t="s">
        <v>112</v>
      </c>
      <c r="H20" s="2" t="s">
        <v>278</v>
      </c>
      <c r="I20" s="46" t="s">
        <v>279</v>
      </c>
      <c r="J20" s="1" t="s">
        <v>142</v>
      </c>
      <c r="K20" s="1">
        <v>48</v>
      </c>
      <c r="L20" s="49">
        <v>21</v>
      </c>
      <c r="M20" s="11" t="s">
        <v>171</v>
      </c>
      <c r="N20" s="1">
        <v>48</v>
      </c>
      <c r="O20" s="49">
        <v>22</v>
      </c>
      <c r="P20" s="1" t="s">
        <v>202</v>
      </c>
      <c r="Q20" s="2">
        <v>42</v>
      </c>
      <c r="R20" s="46">
        <v>19</v>
      </c>
      <c r="S20" s="2" t="s">
        <v>202</v>
      </c>
      <c r="T20" s="2">
        <v>48</v>
      </c>
      <c r="U20" s="49">
        <v>18</v>
      </c>
      <c r="V20" s="1" t="s">
        <v>232</v>
      </c>
      <c r="W20" s="2">
        <v>48</v>
      </c>
      <c r="X20" s="49">
        <v>20</v>
      </c>
      <c r="Y20" s="11" t="s">
        <v>262</v>
      </c>
      <c r="Z20" s="2">
        <v>48</v>
      </c>
      <c r="AA20" s="49">
        <v>21</v>
      </c>
    </row>
    <row r="21" spans="2:27" ht="15.75" thickBot="1" x14ac:dyDescent="0.3">
      <c r="B21" s="207"/>
      <c r="C21" s="22" t="s">
        <v>17</v>
      </c>
      <c r="D21" s="12" t="s">
        <v>113</v>
      </c>
      <c r="E21" s="13" t="s">
        <v>278</v>
      </c>
      <c r="F21" s="47" t="s">
        <v>279</v>
      </c>
      <c r="G21" s="13" t="s">
        <v>113</v>
      </c>
      <c r="H21" s="13" t="s">
        <v>278</v>
      </c>
      <c r="I21" s="47" t="s">
        <v>279</v>
      </c>
      <c r="J21" s="12" t="s">
        <v>143</v>
      </c>
      <c r="K21" s="12">
        <v>48</v>
      </c>
      <c r="L21" s="50">
        <v>16.5</v>
      </c>
      <c r="M21" s="15" t="s">
        <v>172</v>
      </c>
      <c r="N21" s="12">
        <v>48</v>
      </c>
      <c r="O21" s="50">
        <v>17</v>
      </c>
      <c r="P21" s="12" t="s">
        <v>203</v>
      </c>
      <c r="Q21" s="13">
        <v>42</v>
      </c>
      <c r="R21" s="47">
        <v>15</v>
      </c>
      <c r="S21" s="13" t="s">
        <v>203</v>
      </c>
      <c r="T21" s="13">
        <v>48</v>
      </c>
      <c r="U21" s="50">
        <v>14.5</v>
      </c>
      <c r="V21" s="12" t="s">
        <v>233</v>
      </c>
      <c r="W21" s="13">
        <v>48</v>
      </c>
      <c r="X21" s="50">
        <v>15.5</v>
      </c>
      <c r="Y21" s="15" t="s">
        <v>263</v>
      </c>
      <c r="Z21" s="13">
        <v>48</v>
      </c>
      <c r="AA21" s="50">
        <v>16.5</v>
      </c>
    </row>
    <row r="22" spans="2:27" x14ac:dyDescent="0.25">
      <c r="B22" s="205" t="s">
        <v>10</v>
      </c>
      <c r="C22" s="20" t="s">
        <v>12</v>
      </c>
      <c r="D22" s="7" t="s">
        <v>114</v>
      </c>
      <c r="E22" s="8" t="s">
        <v>278</v>
      </c>
      <c r="F22" s="45" t="s">
        <v>279</v>
      </c>
      <c r="G22" s="8" t="s">
        <v>114</v>
      </c>
      <c r="H22" s="8" t="s">
        <v>278</v>
      </c>
      <c r="I22" s="45" t="s">
        <v>279</v>
      </c>
      <c r="J22" s="7" t="s">
        <v>144</v>
      </c>
      <c r="K22" s="7">
        <v>48</v>
      </c>
      <c r="L22" s="48">
        <v>21.5</v>
      </c>
      <c r="M22" s="10" t="s">
        <v>173</v>
      </c>
      <c r="N22" s="7">
        <v>48</v>
      </c>
      <c r="O22" s="48">
        <v>23</v>
      </c>
      <c r="P22" s="7" t="s">
        <v>204</v>
      </c>
      <c r="Q22" s="8">
        <v>42</v>
      </c>
      <c r="R22" s="8" t="s">
        <v>18</v>
      </c>
      <c r="S22" s="8" t="s">
        <v>204</v>
      </c>
      <c r="T22" s="8">
        <v>48</v>
      </c>
      <c r="U22" s="9" t="s">
        <v>18</v>
      </c>
      <c r="V22" s="7" t="s">
        <v>234</v>
      </c>
      <c r="W22" s="8">
        <v>48</v>
      </c>
      <c r="X22" s="48">
        <v>20</v>
      </c>
      <c r="Y22" s="10" t="s">
        <v>264</v>
      </c>
      <c r="Z22" s="8">
        <v>48</v>
      </c>
      <c r="AA22" s="48">
        <v>21.5</v>
      </c>
    </row>
    <row r="23" spans="2:27" x14ac:dyDescent="0.25">
      <c r="B23" s="206"/>
      <c r="C23" s="21" t="s">
        <v>13</v>
      </c>
      <c r="D23" s="1" t="s">
        <v>115</v>
      </c>
      <c r="E23" s="2" t="s">
        <v>278</v>
      </c>
      <c r="F23" s="46" t="s">
        <v>279</v>
      </c>
      <c r="G23" s="2" t="s">
        <v>115</v>
      </c>
      <c r="H23" s="2" t="s">
        <v>278</v>
      </c>
      <c r="I23" s="46" t="s">
        <v>279</v>
      </c>
      <c r="J23" s="1" t="s">
        <v>145</v>
      </c>
      <c r="K23" s="1">
        <v>48</v>
      </c>
      <c r="L23" s="49">
        <v>19</v>
      </c>
      <c r="M23" s="11" t="s">
        <v>174</v>
      </c>
      <c r="N23" s="1">
        <v>48</v>
      </c>
      <c r="O23" s="49">
        <v>20</v>
      </c>
      <c r="P23" s="1" t="s">
        <v>205</v>
      </c>
      <c r="Q23" s="2">
        <v>42</v>
      </c>
      <c r="R23" s="2" t="s">
        <v>18</v>
      </c>
      <c r="S23" s="2" t="s">
        <v>205</v>
      </c>
      <c r="T23" s="2">
        <v>48</v>
      </c>
      <c r="U23" s="3" t="s">
        <v>18</v>
      </c>
      <c r="V23" s="1" t="s">
        <v>235</v>
      </c>
      <c r="W23" s="2">
        <v>48</v>
      </c>
      <c r="X23" s="49">
        <v>17.5</v>
      </c>
      <c r="Y23" s="11" t="s">
        <v>265</v>
      </c>
      <c r="Z23" s="2">
        <v>48</v>
      </c>
      <c r="AA23" s="49">
        <v>18.5</v>
      </c>
    </row>
    <row r="24" spans="2:27" x14ac:dyDescent="0.25">
      <c r="B24" s="206"/>
      <c r="C24" s="21" t="s">
        <v>14</v>
      </c>
      <c r="D24" s="1" t="s">
        <v>116</v>
      </c>
      <c r="E24" s="2" t="s">
        <v>278</v>
      </c>
      <c r="F24" s="46" t="s">
        <v>279</v>
      </c>
      <c r="G24" s="2" t="s">
        <v>116</v>
      </c>
      <c r="H24" s="2" t="s">
        <v>278</v>
      </c>
      <c r="I24" s="46" t="s">
        <v>279</v>
      </c>
      <c r="J24" s="1" t="s">
        <v>146</v>
      </c>
      <c r="K24" s="1">
        <v>48</v>
      </c>
      <c r="L24" s="49">
        <v>17.5</v>
      </c>
      <c r="M24" s="11" t="s">
        <v>175</v>
      </c>
      <c r="N24" s="1">
        <v>48</v>
      </c>
      <c r="O24" s="49">
        <v>18.5</v>
      </c>
      <c r="P24" s="1" t="s">
        <v>206</v>
      </c>
      <c r="Q24" s="2">
        <v>42</v>
      </c>
      <c r="R24" s="2" t="s">
        <v>18</v>
      </c>
      <c r="S24" s="2" t="s">
        <v>206</v>
      </c>
      <c r="T24" s="2">
        <v>48</v>
      </c>
      <c r="U24" s="3" t="s">
        <v>18</v>
      </c>
      <c r="V24" s="1" t="s">
        <v>236</v>
      </c>
      <c r="W24" s="2">
        <v>48</v>
      </c>
      <c r="X24" s="49">
        <v>16.5</v>
      </c>
      <c r="Y24" s="11" t="s">
        <v>266</v>
      </c>
      <c r="Z24" s="2">
        <v>48</v>
      </c>
      <c r="AA24" s="49">
        <v>17.5</v>
      </c>
    </row>
    <row r="25" spans="2:27" x14ac:dyDescent="0.25">
      <c r="B25" s="206"/>
      <c r="C25" s="21" t="s">
        <v>15</v>
      </c>
      <c r="D25" s="1" t="s">
        <v>117</v>
      </c>
      <c r="E25" s="2" t="s">
        <v>278</v>
      </c>
      <c r="F25" s="46" t="s">
        <v>279</v>
      </c>
      <c r="G25" s="2" t="s">
        <v>117</v>
      </c>
      <c r="H25" s="2" t="s">
        <v>278</v>
      </c>
      <c r="I25" s="46" t="s">
        <v>279</v>
      </c>
      <c r="J25" s="1" t="s">
        <v>147</v>
      </c>
      <c r="K25" s="1">
        <v>48</v>
      </c>
      <c r="L25" s="49">
        <v>31.5</v>
      </c>
      <c r="M25" s="11" t="s">
        <v>176</v>
      </c>
      <c r="N25" s="1">
        <v>48</v>
      </c>
      <c r="O25" s="49">
        <v>37.5</v>
      </c>
      <c r="P25" s="1" t="s">
        <v>207</v>
      </c>
      <c r="Q25" s="2">
        <v>42</v>
      </c>
      <c r="R25" s="2" t="s">
        <v>18</v>
      </c>
      <c r="S25" s="2" t="s">
        <v>207</v>
      </c>
      <c r="T25" s="2">
        <v>48</v>
      </c>
      <c r="U25" s="3" t="s">
        <v>18</v>
      </c>
      <c r="V25" s="1" t="s">
        <v>237</v>
      </c>
      <c r="W25" s="2">
        <v>48</v>
      </c>
      <c r="X25" s="49">
        <v>28</v>
      </c>
      <c r="Y25" s="11" t="s">
        <v>267</v>
      </c>
      <c r="Z25" s="2">
        <v>48</v>
      </c>
      <c r="AA25" s="49">
        <v>30.5</v>
      </c>
    </row>
    <row r="26" spans="2:27" x14ac:dyDescent="0.25">
      <c r="B26" s="206"/>
      <c r="C26" s="21" t="s">
        <v>16</v>
      </c>
      <c r="D26" s="1" t="s">
        <v>118</v>
      </c>
      <c r="E26" s="2" t="s">
        <v>278</v>
      </c>
      <c r="F26" s="46" t="s">
        <v>279</v>
      </c>
      <c r="G26" s="2" t="s">
        <v>118</v>
      </c>
      <c r="H26" s="2" t="s">
        <v>278</v>
      </c>
      <c r="I26" s="46" t="s">
        <v>279</v>
      </c>
      <c r="J26" s="1" t="s">
        <v>148</v>
      </c>
      <c r="K26" s="1">
        <v>48</v>
      </c>
      <c r="L26" s="49">
        <v>21.5</v>
      </c>
      <c r="M26" s="11" t="s">
        <v>177</v>
      </c>
      <c r="N26" s="1">
        <v>48</v>
      </c>
      <c r="O26" s="49">
        <v>22.5</v>
      </c>
      <c r="P26" s="1" t="s">
        <v>208</v>
      </c>
      <c r="Q26" s="2">
        <v>42</v>
      </c>
      <c r="R26" s="2" t="s">
        <v>18</v>
      </c>
      <c r="S26" s="2" t="s">
        <v>208</v>
      </c>
      <c r="T26" s="2">
        <v>48</v>
      </c>
      <c r="U26" s="3" t="s">
        <v>18</v>
      </c>
      <c r="V26" s="1" t="s">
        <v>238</v>
      </c>
      <c r="W26" s="2">
        <v>48</v>
      </c>
      <c r="X26" s="49">
        <v>20</v>
      </c>
      <c r="Y26" s="11" t="s">
        <v>268</v>
      </c>
      <c r="Z26" s="2">
        <v>48</v>
      </c>
      <c r="AA26" s="49">
        <v>21</v>
      </c>
    </row>
    <row r="27" spans="2:27" ht="15.75" thickBot="1" x14ac:dyDescent="0.3">
      <c r="B27" s="207"/>
      <c r="C27" s="22" t="s">
        <v>17</v>
      </c>
      <c r="D27" s="12" t="s">
        <v>119</v>
      </c>
      <c r="E27" s="13" t="s">
        <v>278</v>
      </c>
      <c r="F27" s="47" t="s">
        <v>279</v>
      </c>
      <c r="G27" s="13" t="s">
        <v>119</v>
      </c>
      <c r="H27" s="13" t="s">
        <v>278</v>
      </c>
      <c r="I27" s="47" t="s">
        <v>279</v>
      </c>
      <c r="J27" s="12" t="s">
        <v>149</v>
      </c>
      <c r="K27" s="12">
        <v>48</v>
      </c>
      <c r="L27" s="50">
        <v>16.5</v>
      </c>
      <c r="M27" s="15" t="s">
        <v>178</v>
      </c>
      <c r="N27" s="12">
        <v>48</v>
      </c>
      <c r="O27" s="50">
        <v>17.5</v>
      </c>
      <c r="P27" s="12" t="s">
        <v>209</v>
      </c>
      <c r="Q27" s="13">
        <v>42</v>
      </c>
      <c r="R27" s="13" t="s">
        <v>18</v>
      </c>
      <c r="S27" s="13" t="s">
        <v>209</v>
      </c>
      <c r="T27" s="13">
        <v>48</v>
      </c>
      <c r="U27" s="14" t="s">
        <v>18</v>
      </c>
      <c r="V27" s="12" t="s">
        <v>239</v>
      </c>
      <c r="W27" s="13">
        <v>48</v>
      </c>
      <c r="X27" s="50">
        <v>15.5</v>
      </c>
      <c r="Y27" s="15" t="s">
        <v>269</v>
      </c>
      <c r="Z27" s="13">
        <v>48</v>
      </c>
      <c r="AA27" s="50">
        <v>16.5</v>
      </c>
    </row>
    <row r="28" spans="2:27" x14ac:dyDescent="0.25">
      <c r="B28" s="208" t="s">
        <v>11</v>
      </c>
      <c r="C28" s="25" t="s">
        <v>12</v>
      </c>
      <c r="D28" s="26" t="s">
        <v>120</v>
      </c>
      <c r="E28" s="8" t="s">
        <v>278</v>
      </c>
      <c r="F28" s="45" t="s">
        <v>279</v>
      </c>
      <c r="G28" s="23" t="s">
        <v>120</v>
      </c>
      <c r="H28" s="8" t="s">
        <v>278</v>
      </c>
      <c r="I28" s="45" t="s">
        <v>279</v>
      </c>
      <c r="J28" s="26" t="s">
        <v>150</v>
      </c>
      <c r="K28" s="26">
        <v>48</v>
      </c>
      <c r="L28" s="48">
        <v>22</v>
      </c>
      <c r="M28" s="67" t="s">
        <v>179</v>
      </c>
      <c r="N28" s="26">
        <v>48</v>
      </c>
      <c r="O28" s="48">
        <v>23.5</v>
      </c>
      <c r="P28" s="26" t="s">
        <v>210</v>
      </c>
      <c r="Q28" s="23">
        <v>42</v>
      </c>
      <c r="R28" s="23" t="s">
        <v>18</v>
      </c>
      <c r="S28" s="23" t="s">
        <v>210</v>
      </c>
      <c r="T28" s="23">
        <v>48</v>
      </c>
      <c r="U28" s="24" t="s">
        <v>18</v>
      </c>
      <c r="V28" s="26" t="s">
        <v>240</v>
      </c>
      <c r="W28" s="23">
        <v>48</v>
      </c>
      <c r="X28" s="65">
        <v>20.5</v>
      </c>
      <c r="Y28" s="67" t="s">
        <v>270</v>
      </c>
      <c r="Z28" s="23">
        <v>48</v>
      </c>
      <c r="AA28" s="65">
        <v>21.5</v>
      </c>
    </row>
    <row r="29" spans="2:27" x14ac:dyDescent="0.25">
      <c r="B29" s="206"/>
      <c r="C29" s="21" t="s">
        <v>13</v>
      </c>
      <c r="D29" s="1" t="s">
        <v>121</v>
      </c>
      <c r="E29" s="2" t="s">
        <v>278</v>
      </c>
      <c r="F29" s="46" t="s">
        <v>279</v>
      </c>
      <c r="G29" s="2" t="s">
        <v>121</v>
      </c>
      <c r="H29" s="2" t="s">
        <v>278</v>
      </c>
      <c r="I29" s="46" t="s">
        <v>279</v>
      </c>
      <c r="J29" s="1" t="s">
        <v>151</v>
      </c>
      <c r="K29" s="1">
        <v>48</v>
      </c>
      <c r="L29" s="49">
        <v>19</v>
      </c>
      <c r="M29" s="11" t="s">
        <v>180</v>
      </c>
      <c r="N29" s="1">
        <v>48</v>
      </c>
      <c r="O29" s="49">
        <v>20</v>
      </c>
      <c r="P29" s="1" t="s">
        <v>211</v>
      </c>
      <c r="Q29" s="2">
        <v>42</v>
      </c>
      <c r="R29" s="2" t="s">
        <v>18</v>
      </c>
      <c r="S29" s="2" t="s">
        <v>211</v>
      </c>
      <c r="T29" s="2">
        <v>48</v>
      </c>
      <c r="U29" s="3" t="s">
        <v>18</v>
      </c>
      <c r="V29" s="1" t="s">
        <v>241</v>
      </c>
      <c r="W29" s="2">
        <v>48</v>
      </c>
      <c r="X29" s="49">
        <v>18</v>
      </c>
      <c r="Y29" s="11" t="s">
        <v>271</v>
      </c>
      <c r="Z29" s="2">
        <v>48</v>
      </c>
      <c r="AA29" s="49">
        <v>19</v>
      </c>
    </row>
    <row r="30" spans="2:27" x14ac:dyDescent="0.25">
      <c r="B30" s="206"/>
      <c r="C30" s="21" t="s">
        <v>14</v>
      </c>
      <c r="D30" s="1" t="s">
        <v>122</v>
      </c>
      <c r="E30" s="2" t="s">
        <v>278</v>
      </c>
      <c r="F30" s="46" t="s">
        <v>279</v>
      </c>
      <c r="G30" s="2" t="s">
        <v>122</v>
      </c>
      <c r="H30" s="2" t="s">
        <v>278</v>
      </c>
      <c r="I30" s="46" t="s">
        <v>279</v>
      </c>
      <c r="J30" s="1" t="s">
        <v>152</v>
      </c>
      <c r="K30" s="1">
        <v>48</v>
      </c>
      <c r="L30" s="49">
        <v>18</v>
      </c>
      <c r="M30" s="11" t="s">
        <v>181</v>
      </c>
      <c r="N30" s="1">
        <v>48</v>
      </c>
      <c r="O30" s="49">
        <v>18.5</v>
      </c>
      <c r="P30" s="1" t="s">
        <v>212</v>
      </c>
      <c r="Q30" s="2">
        <v>42</v>
      </c>
      <c r="R30" s="2" t="s">
        <v>18</v>
      </c>
      <c r="S30" s="2" t="s">
        <v>212</v>
      </c>
      <c r="T30" s="2">
        <v>48</v>
      </c>
      <c r="U30" s="3" t="s">
        <v>18</v>
      </c>
      <c r="V30" s="1" t="s">
        <v>242</v>
      </c>
      <c r="W30" s="2">
        <v>48</v>
      </c>
      <c r="X30" s="49">
        <v>16.5</v>
      </c>
      <c r="Y30" s="11" t="s">
        <v>272</v>
      </c>
      <c r="Z30" s="2">
        <v>48</v>
      </c>
      <c r="AA30" s="49">
        <v>17.5</v>
      </c>
    </row>
    <row r="31" spans="2:27" x14ac:dyDescent="0.25">
      <c r="B31" s="206"/>
      <c r="C31" s="21" t="s">
        <v>15</v>
      </c>
      <c r="D31" s="1" t="s">
        <v>123</v>
      </c>
      <c r="E31" s="2" t="s">
        <v>278</v>
      </c>
      <c r="F31" s="46" t="s">
        <v>279</v>
      </c>
      <c r="G31" s="2" t="s">
        <v>123</v>
      </c>
      <c r="H31" s="2" t="s">
        <v>278</v>
      </c>
      <c r="I31" s="46" t="s">
        <v>279</v>
      </c>
      <c r="J31" s="1" t="s">
        <v>187</v>
      </c>
      <c r="K31" s="1">
        <v>48</v>
      </c>
      <c r="L31" s="49">
        <v>32</v>
      </c>
      <c r="M31" s="11" t="s">
        <v>182</v>
      </c>
      <c r="N31" s="1">
        <v>48</v>
      </c>
      <c r="O31" s="49">
        <v>38</v>
      </c>
      <c r="P31" s="1" t="s">
        <v>213</v>
      </c>
      <c r="Q31" s="2">
        <v>42</v>
      </c>
      <c r="R31" s="2" t="s">
        <v>18</v>
      </c>
      <c r="S31" s="2" t="s">
        <v>213</v>
      </c>
      <c r="T31" s="2">
        <v>48</v>
      </c>
      <c r="U31" s="3" t="s">
        <v>18</v>
      </c>
      <c r="V31" s="1" t="s">
        <v>243</v>
      </c>
      <c r="W31" s="2">
        <v>48</v>
      </c>
      <c r="X31" s="49">
        <v>28</v>
      </c>
      <c r="Y31" s="11" t="s">
        <v>273</v>
      </c>
      <c r="Z31" s="2">
        <v>48</v>
      </c>
      <c r="AA31" s="49">
        <v>30.5</v>
      </c>
    </row>
    <row r="32" spans="2:27" x14ac:dyDescent="0.25">
      <c r="B32" s="206"/>
      <c r="C32" s="21" t="s">
        <v>16</v>
      </c>
      <c r="D32" s="1" t="s">
        <v>124</v>
      </c>
      <c r="E32" s="2" t="s">
        <v>278</v>
      </c>
      <c r="F32" s="46" t="s">
        <v>279</v>
      </c>
      <c r="G32" s="2" t="s">
        <v>124</v>
      </c>
      <c r="H32" s="2" t="s">
        <v>278</v>
      </c>
      <c r="I32" s="46" t="s">
        <v>279</v>
      </c>
      <c r="J32" s="1" t="s">
        <v>153</v>
      </c>
      <c r="K32" s="1">
        <v>48</v>
      </c>
      <c r="L32" s="49">
        <v>21.5</v>
      </c>
      <c r="M32" s="11" t="s">
        <v>183</v>
      </c>
      <c r="N32" s="1">
        <v>48</v>
      </c>
      <c r="O32" s="49" t="s">
        <v>321</v>
      </c>
      <c r="P32" s="1" t="s">
        <v>214</v>
      </c>
      <c r="Q32" s="2">
        <v>42</v>
      </c>
      <c r="R32" s="2" t="s">
        <v>18</v>
      </c>
      <c r="S32" s="2" t="s">
        <v>214</v>
      </c>
      <c r="T32" s="2">
        <v>48</v>
      </c>
      <c r="U32" s="3" t="s">
        <v>18</v>
      </c>
      <c r="V32" s="1" t="s">
        <v>244</v>
      </c>
      <c r="W32" s="2">
        <v>48</v>
      </c>
      <c r="X32" s="49">
        <v>20</v>
      </c>
      <c r="Y32" s="11" t="s">
        <v>274</v>
      </c>
      <c r="Z32" s="2">
        <v>48</v>
      </c>
      <c r="AA32" s="49">
        <v>21</v>
      </c>
    </row>
    <row r="33" spans="2:27" ht="15.75" thickBot="1" x14ac:dyDescent="0.3">
      <c r="B33" s="207"/>
      <c r="C33" s="22" t="s">
        <v>17</v>
      </c>
      <c r="D33" s="161" t="s">
        <v>125</v>
      </c>
      <c r="E33" s="164" t="s">
        <v>278</v>
      </c>
      <c r="F33" s="166" t="s">
        <v>279</v>
      </c>
      <c r="G33" s="164" t="s">
        <v>125</v>
      </c>
      <c r="H33" s="164" t="s">
        <v>278</v>
      </c>
      <c r="I33" s="166" t="s">
        <v>279</v>
      </c>
      <c r="J33" s="161" t="s">
        <v>154</v>
      </c>
      <c r="K33" s="161">
        <v>48</v>
      </c>
      <c r="L33" s="162">
        <v>16.5</v>
      </c>
      <c r="M33" s="163" t="s">
        <v>184</v>
      </c>
      <c r="N33" s="161">
        <v>48</v>
      </c>
      <c r="O33" s="162">
        <v>17.5</v>
      </c>
      <c r="P33" s="161" t="s">
        <v>215</v>
      </c>
      <c r="Q33" s="164">
        <v>42</v>
      </c>
      <c r="R33" s="164" t="s">
        <v>18</v>
      </c>
      <c r="S33" s="164" t="s">
        <v>215</v>
      </c>
      <c r="T33" s="164">
        <v>48</v>
      </c>
      <c r="U33" s="165" t="s">
        <v>18</v>
      </c>
      <c r="V33" s="161" t="s">
        <v>245</v>
      </c>
      <c r="W33" s="164">
        <v>48</v>
      </c>
      <c r="X33" s="162">
        <v>16</v>
      </c>
      <c r="Y33" s="163" t="s">
        <v>275</v>
      </c>
      <c r="Z33" s="164">
        <v>48</v>
      </c>
      <c r="AA33" s="162">
        <v>16.5</v>
      </c>
    </row>
    <row r="34" spans="2:27" x14ac:dyDescent="0.25">
      <c r="B34" s="156" t="s">
        <v>7</v>
      </c>
      <c r="C34" s="202" t="s">
        <v>320</v>
      </c>
      <c r="D34" s="7" t="s">
        <v>282</v>
      </c>
      <c r="E34" s="8" t="s">
        <v>278</v>
      </c>
      <c r="F34" s="45" t="s">
        <v>279</v>
      </c>
      <c r="G34" s="8" t="s">
        <v>282</v>
      </c>
      <c r="H34" s="8" t="s">
        <v>278</v>
      </c>
      <c r="I34" s="48" t="s">
        <v>279</v>
      </c>
      <c r="J34" s="7" t="s">
        <v>287</v>
      </c>
      <c r="K34" s="8" t="s">
        <v>317</v>
      </c>
      <c r="L34" s="9" t="s">
        <v>317</v>
      </c>
      <c r="M34" s="10" t="s">
        <v>292</v>
      </c>
      <c r="N34" s="8" t="s">
        <v>317</v>
      </c>
      <c r="O34" s="171" t="s">
        <v>317</v>
      </c>
      <c r="P34" s="7" t="s">
        <v>297</v>
      </c>
      <c r="Q34" s="8" t="s">
        <v>317</v>
      </c>
      <c r="R34" s="8" t="s">
        <v>317</v>
      </c>
      <c r="S34" s="8" t="s">
        <v>297</v>
      </c>
      <c r="T34" s="8" t="s">
        <v>317</v>
      </c>
      <c r="U34" s="171" t="s">
        <v>317</v>
      </c>
      <c r="V34" s="7" t="s">
        <v>302</v>
      </c>
      <c r="W34" s="8" t="s">
        <v>317</v>
      </c>
      <c r="X34" s="171" t="s">
        <v>317</v>
      </c>
      <c r="Y34" s="7" t="s">
        <v>307</v>
      </c>
      <c r="Z34" s="8" t="s">
        <v>317</v>
      </c>
      <c r="AA34" s="9" t="s">
        <v>317</v>
      </c>
    </row>
    <row r="35" spans="2:27" x14ac:dyDescent="0.25">
      <c r="B35" s="160" t="s">
        <v>8</v>
      </c>
      <c r="C35" s="203"/>
      <c r="D35" s="1" t="s">
        <v>283</v>
      </c>
      <c r="E35" s="2" t="s">
        <v>278</v>
      </c>
      <c r="F35" s="46" t="s">
        <v>279</v>
      </c>
      <c r="G35" s="2" t="s">
        <v>283</v>
      </c>
      <c r="H35" s="2" t="s">
        <v>278</v>
      </c>
      <c r="I35" s="49" t="s">
        <v>279</v>
      </c>
      <c r="J35" s="1" t="s">
        <v>288</v>
      </c>
      <c r="K35" s="2" t="s">
        <v>317</v>
      </c>
      <c r="L35" s="3" t="s">
        <v>317</v>
      </c>
      <c r="M35" s="11" t="s">
        <v>293</v>
      </c>
      <c r="N35" s="2" t="s">
        <v>317</v>
      </c>
      <c r="O35" s="16" t="s">
        <v>317</v>
      </c>
      <c r="P35" s="1" t="s">
        <v>298</v>
      </c>
      <c r="Q35" s="2" t="s">
        <v>317</v>
      </c>
      <c r="R35" s="2" t="s">
        <v>317</v>
      </c>
      <c r="S35" s="2" t="s">
        <v>298</v>
      </c>
      <c r="T35" s="2" t="s">
        <v>317</v>
      </c>
      <c r="U35" s="16" t="s">
        <v>317</v>
      </c>
      <c r="V35" s="1" t="s">
        <v>303</v>
      </c>
      <c r="W35" s="2" t="s">
        <v>317</v>
      </c>
      <c r="X35" s="16" t="s">
        <v>317</v>
      </c>
      <c r="Y35" s="1" t="s">
        <v>308</v>
      </c>
      <c r="Z35" s="2" t="s">
        <v>317</v>
      </c>
      <c r="AA35" s="3" t="s">
        <v>317</v>
      </c>
    </row>
    <row r="36" spans="2:27" x14ac:dyDescent="0.25">
      <c r="B36" s="160" t="s">
        <v>9</v>
      </c>
      <c r="C36" s="203"/>
      <c r="D36" s="1" t="s">
        <v>284</v>
      </c>
      <c r="E36" s="2" t="s">
        <v>278</v>
      </c>
      <c r="F36" s="46" t="s">
        <v>279</v>
      </c>
      <c r="G36" s="2" t="s">
        <v>284</v>
      </c>
      <c r="H36" s="2" t="s">
        <v>278</v>
      </c>
      <c r="I36" s="49" t="s">
        <v>279</v>
      </c>
      <c r="J36" s="1" t="s">
        <v>289</v>
      </c>
      <c r="K36" s="2" t="s">
        <v>317</v>
      </c>
      <c r="L36" s="3" t="s">
        <v>317</v>
      </c>
      <c r="M36" s="11" t="s">
        <v>294</v>
      </c>
      <c r="N36" s="2" t="s">
        <v>317</v>
      </c>
      <c r="O36" s="16" t="s">
        <v>317</v>
      </c>
      <c r="P36" s="1" t="s">
        <v>299</v>
      </c>
      <c r="Q36" s="2" t="s">
        <v>317</v>
      </c>
      <c r="R36" s="2" t="s">
        <v>317</v>
      </c>
      <c r="S36" s="2" t="s">
        <v>299</v>
      </c>
      <c r="T36" s="2" t="s">
        <v>317</v>
      </c>
      <c r="U36" s="16" t="s">
        <v>317</v>
      </c>
      <c r="V36" s="1" t="s">
        <v>304</v>
      </c>
      <c r="W36" s="2" t="s">
        <v>317</v>
      </c>
      <c r="X36" s="16" t="s">
        <v>317</v>
      </c>
      <c r="Y36" s="1" t="s">
        <v>309</v>
      </c>
      <c r="Z36" s="2" t="s">
        <v>317</v>
      </c>
      <c r="AA36" s="3" t="s">
        <v>317</v>
      </c>
    </row>
    <row r="37" spans="2:27" x14ac:dyDescent="0.25">
      <c r="B37" s="160" t="s">
        <v>10</v>
      </c>
      <c r="C37" s="203"/>
      <c r="D37" s="1" t="s">
        <v>285</v>
      </c>
      <c r="E37" s="2" t="s">
        <v>278</v>
      </c>
      <c r="F37" s="46" t="s">
        <v>279</v>
      </c>
      <c r="G37" s="2" t="s">
        <v>285</v>
      </c>
      <c r="H37" s="2" t="s">
        <v>278</v>
      </c>
      <c r="I37" s="49" t="s">
        <v>279</v>
      </c>
      <c r="J37" s="1" t="s">
        <v>290</v>
      </c>
      <c r="K37" s="2" t="s">
        <v>317</v>
      </c>
      <c r="L37" s="3" t="s">
        <v>317</v>
      </c>
      <c r="M37" s="11" t="s">
        <v>295</v>
      </c>
      <c r="N37" s="2" t="s">
        <v>317</v>
      </c>
      <c r="O37" s="16" t="s">
        <v>317</v>
      </c>
      <c r="P37" s="1" t="s">
        <v>300</v>
      </c>
      <c r="Q37" s="2" t="s">
        <v>317</v>
      </c>
      <c r="R37" s="2" t="s">
        <v>317</v>
      </c>
      <c r="S37" s="2" t="s">
        <v>300</v>
      </c>
      <c r="T37" s="2" t="s">
        <v>317</v>
      </c>
      <c r="U37" s="16" t="s">
        <v>317</v>
      </c>
      <c r="V37" s="1" t="s">
        <v>305</v>
      </c>
      <c r="W37" s="2" t="s">
        <v>317</v>
      </c>
      <c r="X37" s="16" t="s">
        <v>317</v>
      </c>
      <c r="Y37" s="1" t="s">
        <v>310</v>
      </c>
      <c r="Z37" s="2" t="s">
        <v>317</v>
      </c>
      <c r="AA37" s="3" t="s">
        <v>317</v>
      </c>
    </row>
    <row r="38" spans="2:27" ht="15.75" thickBot="1" x14ac:dyDescent="0.3">
      <c r="B38" s="157" t="s">
        <v>11</v>
      </c>
      <c r="C38" s="204"/>
      <c r="D38" s="12" t="s">
        <v>286</v>
      </c>
      <c r="E38" s="13" t="s">
        <v>278</v>
      </c>
      <c r="F38" s="47" t="s">
        <v>279</v>
      </c>
      <c r="G38" s="13" t="s">
        <v>286</v>
      </c>
      <c r="H38" s="13" t="s">
        <v>278</v>
      </c>
      <c r="I38" s="50" t="s">
        <v>279</v>
      </c>
      <c r="J38" s="12" t="s">
        <v>291</v>
      </c>
      <c r="K38" s="13" t="s">
        <v>317</v>
      </c>
      <c r="L38" s="14" t="s">
        <v>317</v>
      </c>
      <c r="M38" s="15" t="s">
        <v>296</v>
      </c>
      <c r="N38" s="13" t="s">
        <v>317</v>
      </c>
      <c r="O38" s="17" t="s">
        <v>317</v>
      </c>
      <c r="P38" s="12" t="s">
        <v>301</v>
      </c>
      <c r="Q38" s="13" t="s">
        <v>317</v>
      </c>
      <c r="R38" s="13" t="s">
        <v>317</v>
      </c>
      <c r="S38" s="13" t="s">
        <v>301</v>
      </c>
      <c r="T38" s="13" t="s">
        <v>317</v>
      </c>
      <c r="U38" s="17" t="s">
        <v>317</v>
      </c>
      <c r="V38" s="12" t="s">
        <v>306</v>
      </c>
      <c r="W38" s="13" t="s">
        <v>317</v>
      </c>
      <c r="X38" s="17" t="s">
        <v>317</v>
      </c>
      <c r="Y38" s="12" t="s">
        <v>311</v>
      </c>
      <c r="Z38" s="13" t="s">
        <v>317</v>
      </c>
      <c r="AA38" s="14" t="s">
        <v>317</v>
      </c>
    </row>
  </sheetData>
  <mergeCells count="15">
    <mergeCell ref="C34:C38"/>
    <mergeCell ref="B28:B33"/>
    <mergeCell ref="B4:B9"/>
    <mergeCell ref="B10:B15"/>
    <mergeCell ref="B16:B21"/>
    <mergeCell ref="B22:B27"/>
    <mergeCell ref="D2:I2"/>
    <mergeCell ref="B1:C2"/>
    <mergeCell ref="D1:O1"/>
    <mergeCell ref="P1:AA1"/>
    <mergeCell ref="P2:U2"/>
    <mergeCell ref="V2:X2"/>
    <mergeCell ref="Y2:AA2"/>
    <mergeCell ref="M2:O2"/>
    <mergeCell ref="J2:L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Preamble</vt:lpstr>
      <vt:lpstr>Change Log</vt:lpstr>
      <vt:lpstr>Instructions</vt:lpstr>
      <vt:lpstr>Design Tool</vt:lpstr>
      <vt:lpstr>Calculations</vt:lpstr>
      <vt:lpstr>Untethered Reference Chart</vt:lpstr>
      <vt:lpstr>Tethered Reference Chart</vt:lpstr>
      <vt:lpstr>ClayNames</vt:lpstr>
      <vt:lpstr>ClayTypes</vt:lpstr>
      <vt:lpstr>PoleHeight</vt:lpstr>
      <vt:lpstr>'Change Log'!Print_Area</vt:lpstr>
      <vt:lpstr>Instructions!Print_Area</vt:lpstr>
      <vt:lpstr>Preamble!Print_Area</vt:lpstr>
      <vt:lpstr>'Design Tool'!Print_Titles</vt:lpstr>
      <vt:lpstr>SandNames</vt:lpstr>
      <vt:lpstr>SandTypes</vt:lpstr>
      <vt:lpstr>SoilType</vt:lpstr>
      <vt:lpstr>Tethering</vt:lpstr>
    </vt:vector>
  </TitlesOfParts>
  <Company>HNTB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Boelkins</dc:creator>
  <cp:lastModifiedBy>estone.Checker</cp:lastModifiedBy>
  <cp:lastPrinted>2023-02-23T14:41:08Z</cp:lastPrinted>
  <dcterms:created xsi:type="dcterms:W3CDTF">2022-12-06T20:59:11Z</dcterms:created>
  <dcterms:modified xsi:type="dcterms:W3CDTF">2023-02-27T20:45:59Z</dcterms:modified>
</cp:coreProperties>
</file>