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66925"/>
  <mc:AlternateContent xmlns:mc="http://schemas.openxmlformats.org/markup-compatibility/2006">
    <mc:Choice Requires="x15">
      <x15ac:absPath xmlns:x15ac="http://schemas.microsoft.com/office/spreadsheetml/2010/11/ac" url="https://stateofmichigan-my.sharepoint.com/personal/schimbergb_michigan_gov/Documents/Congestion &amp; Reliability/BTS/SchimbergB/Desktop/"/>
    </mc:Choice>
  </mc:AlternateContent>
  <xr:revisionPtr revIDLastSave="63" documentId="8_{EB7E285A-20D5-4A57-951B-1A4B1EC15B73}" xr6:coauthVersionLast="47" xr6:coauthVersionMax="47" xr10:uidLastSave="{D625187E-75DD-4CF1-B461-46EF8160EB89}"/>
  <bookViews>
    <workbookView xWindow="-28920" yWindow="-120" windowWidth="29040" windowHeight="15840" tabRatio="751" xr2:uid="{00000000-000D-0000-FFFF-FFFF00000000}"/>
  </bookViews>
  <sheets>
    <sheet name="Version Tracker" sheetId="30" r:id="rId1"/>
    <sheet name="Instructions" sheetId="14" r:id="rId2"/>
    <sheet name="OUTPUT - Benefit-Cost" sheetId="1" r:id="rId3"/>
    <sheet name="INPUT - Benefits" sheetId="7" r:id="rId4"/>
    <sheet name="INPUT - Costs" sheetId="29" r:id="rId5"/>
    <sheet name="Construction Costs" sheetId="15" r:id="rId6"/>
    <sheet name="Intersection Benefits" sheetId="25" r:id="rId7"/>
    <sheet name="Freeway (HCS) Benefits" sheetId="23" r:id="rId8"/>
    <sheet name="Peak Per Adj Factor" sheetId="24" r:id="rId9"/>
  </sheets>
  <externalReferences>
    <externalReference r:id="rId10"/>
  </externalReferences>
  <definedNames>
    <definedName name="CN_Type">[1]Lists!$A$65:$A$68</definedName>
    <definedName name="Comm_Type">[1]Lists!$A$41:$A$45</definedName>
    <definedName name="DeviceType">[1]Lists!$A$3:$A$19</definedName>
    <definedName name="DeviceUseage">[1]Lists!$A$50:$A$58</definedName>
    <definedName name="_xlnm.Print_Area" localSheetId="5">'Construction Costs'!$A$1:$F$92</definedName>
    <definedName name="_xlnm.Print_Area" localSheetId="7">'Freeway (HCS) Benefits'!$A$1:$AO$54</definedName>
    <definedName name="_xlnm.Print_Area" localSheetId="3">'INPUT - Benefits'!$A$1:$Q$45</definedName>
    <definedName name="_xlnm.Print_Area" localSheetId="4">'INPUT - Costs'!$A$1:$F$28</definedName>
    <definedName name="_xlnm.Print_Area" localSheetId="1">Instructions!$B$2:$G$59</definedName>
    <definedName name="_xlnm.Print_Area" localSheetId="6">'Intersection Benefits'!$A$1:$AE$54</definedName>
    <definedName name="_xlnm.Print_Area" localSheetId="2">'OUTPUT - Benefit-Cost'!$A$1:$F$15</definedName>
    <definedName name="_xlnm.Print_Area" localSheetId="8">'Peak Per Adj Factor'!$A$1:$Q$39</definedName>
    <definedName name="_xlnm.Print_Titles" localSheetId="5">'Construction Costs'!$6:$6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5" i="15" l="1"/>
  <c r="D72" i="15"/>
  <c r="F82" i="15"/>
  <c r="F17" i="15"/>
  <c r="AL54" i="23" l="1"/>
  <c r="AO54" i="23" s="1"/>
  <c r="AK54" i="23"/>
  <c r="AN54" i="23" s="1"/>
  <c r="AJ54" i="23"/>
  <c r="AL53" i="23"/>
  <c r="AO53" i="23" s="1"/>
  <c r="AK53" i="23"/>
  <c r="AN53" i="23" s="1"/>
  <c r="AJ53" i="23"/>
  <c r="AL52" i="23"/>
  <c r="AO52" i="23" s="1"/>
  <c r="AK52" i="23"/>
  <c r="AN52" i="23" s="1"/>
  <c r="AJ52" i="23"/>
  <c r="AO51" i="23"/>
  <c r="AL51" i="23"/>
  <c r="AK51" i="23"/>
  <c r="AN51" i="23" s="1"/>
  <c r="AJ51" i="23"/>
  <c r="AL50" i="23"/>
  <c r="AO50" i="23" s="1"/>
  <c r="AK50" i="23"/>
  <c r="AN50" i="23" s="1"/>
  <c r="AJ50" i="23"/>
  <c r="AN49" i="23"/>
  <c r="AL49" i="23"/>
  <c r="AO49" i="23" s="1"/>
  <c r="AK49" i="23"/>
  <c r="AJ49" i="23"/>
  <c r="AL48" i="23"/>
  <c r="AO48" i="23" s="1"/>
  <c r="AK48" i="23"/>
  <c r="AN48" i="23" s="1"/>
  <c r="AJ48" i="23"/>
  <c r="AL47" i="23"/>
  <c r="AO47" i="23" s="1"/>
  <c r="AK47" i="23"/>
  <c r="AN47" i="23" s="1"/>
  <c r="AJ47" i="23"/>
  <c r="AL46" i="23"/>
  <c r="AO46" i="23" s="1"/>
  <c r="AK46" i="23"/>
  <c r="AN46" i="23" s="1"/>
  <c r="AJ46" i="23"/>
  <c r="AL45" i="23"/>
  <c r="AO45" i="23" s="1"/>
  <c r="AK45" i="23"/>
  <c r="AN45" i="23" s="1"/>
  <c r="AJ45" i="23"/>
  <c r="AL44" i="23"/>
  <c r="AO44" i="23" s="1"/>
  <c r="AK44" i="23"/>
  <c r="AN44" i="23" s="1"/>
  <c r="AJ44" i="23"/>
  <c r="AL43" i="23"/>
  <c r="AO43" i="23" s="1"/>
  <c r="AK43" i="23"/>
  <c r="AN43" i="23" s="1"/>
  <c r="AJ43" i="23"/>
  <c r="AL42" i="23"/>
  <c r="AO42" i="23" s="1"/>
  <c r="AK42" i="23"/>
  <c r="AN42" i="23" s="1"/>
  <c r="AJ42" i="23"/>
  <c r="AL41" i="23"/>
  <c r="AO41" i="23" s="1"/>
  <c r="AK41" i="23"/>
  <c r="AN41" i="23" s="1"/>
  <c r="AJ41" i="23"/>
  <c r="AL40" i="23"/>
  <c r="AO40" i="23" s="1"/>
  <c r="AK40" i="23"/>
  <c r="AN40" i="23" s="1"/>
  <c r="AJ40" i="23"/>
  <c r="AL39" i="23"/>
  <c r="AO39" i="23" s="1"/>
  <c r="AK39" i="23"/>
  <c r="AN39" i="23" s="1"/>
  <c r="AJ39" i="23"/>
  <c r="AL38" i="23"/>
  <c r="AO38" i="23" s="1"/>
  <c r="AK38" i="23"/>
  <c r="AN38" i="23" s="1"/>
  <c r="AJ38" i="23"/>
  <c r="AL37" i="23"/>
  <c r="AO37" i="23" s="1"/>
  <c r="AK37" i="23"/>
  <c r="AN37" i="23" s="1"/>
  <c r="AJ37" i="23"/>
  <c r="AO36" i="23"/>
  <c r="AL36" i="23"/>
  <c r="AK36" i="23"/>
  <c r="AN36" i="23" s="1"/>
  <c r="AJ36" i="23"/>
  <c r="AN35" i="23"/>
  <c r="AL35" i="23"/>
  <c r="AO35" i="23" s="1"/>
  <c r="AK35" i="23"/>
  <c r="AJ35" i="23"/>
  <c r="AL34" i="23"/>
  <c r="AO34" i="23" s="1"/>
  <c r="AK34" i="23"/>
  <c r="AN34" i="23" s="1"/>
  <c r="AJ34" i="23"/>
  <c r="AL33" i="23"/>
  <c r="AO33" i="23" s="1"/>
  <c r="AK33" i="23"/>
  <c r="AN33" i="23" s="1"/>
  <c r="AJ33" i="23"/>
  <c r="AL32" i="23"/>
  <c r="AO32" i="23" s="1"/>
  <c r="AK32" i="23"/>
  <c r="AN32" i="23" s="1"/>
  <c r="AJ32" i="23"/>
  <c r="AL31" i="23"/>
  <c r="AO31" i="23" s="1"/>
  <c r="AK31" i="23"/>
  <c r="AN31" i="23" s="1"/>
  <c r="AJ31" i="23"/>
  <c r="AL30" i="23"/>
  <c r="AO30" i="23" s="1"/>
  <c r="AK30" i="23"/>
  <c r="AN30" i="23" s="1"/>
  <c r="AJ30" i="23"/>
  <c r="AL29" i="23"/>
  <c r="AO29" i="23" s="1"/>
  <c r="AK29" i="23"/>
  <c r="AN29" i="23" s="1"/>
  <c r="AJ29" i="23"/>
  <c r="AL28" i="23"/>
  <c r="AO28" i="23" s="1"/>
  <c r="AK28" i="23"/>
  <c r="AN28" i="23" s="1"/>
  <c r="AJ28" i="23"/>
  <c r="AL27" i="23"/>
  <c r="AO27" i="23" s="1"/>
  <c r="AK27" i="23"/>
  <c r="AN27" i="23" s="1"/>
  <c r="AJ27" i="23"/>
  <c r="AL26" i="23"/>
  <c r="AO26" i="23" s="1"/>
  <c r="AK26" i="23"/>
  <c r="AN26" i="23" s="1"/>
  <c r="AJ26" i="23"/>
  <c r="AL25" i="23"/>
  <c r="AO25" i="23" s="1"/>
  <c r="AK25" i="23"/>
  <c r="AN25" i="23" s="1"/>
  <c r="AJ25" i="23"/>
  <c r="AL24" i="23"/>
  <c r="AO24" i="23" s="1"/>
  <c r="AK24" i="23"/>
  <c r="AN24" i="23" s="1"/>
  <c r="AJ24" i="23"/>
  <c r="AL23" i="23"/>
  <c r="AO23" i="23" s="1"/>
  <c r="AK23" i="23"/>
  <c r="AN23" i="23" s="1"/>
  <c r="AJ23" i="23"/>
  <c r="AL22" i="23"/>
  <c r="AO22" i="23" s="1"/>
  <c r="AK22" i="23"/>
  <c r="AN22" i="23" s="1"/>
  <c r="AJ22" i="23"/>
  <c r="AL21" i="23"/>
  <c r="AO21" i="23" s="1"/>
  <c r="AK21" i="23"/>
  <c r="AN21" i="23" s="1"/>
  <c r="AJ21" i="23"/>
  <c r="AL20" i="23"/>
  <c r="AO20" i="23" s="1"/>
  <c r="AK20" i="23"/>
  <c r="AN20" i="23" s="1"/>
  <c r="AJ20" i="23"/>
  <c r="AL19" i="23"/>
  <c r="AO19" i="23" s="1"/>
  <c r="AK19" i="23"/>
  <c r="AN19" i="23" s="1"/>
  <c r="AJ19" i="23"/>
  <c r="AL18" i="23"/>
  <c r="AO18" i="23" s="1"/>
  <c r="AK18" i="23"/>
  <c r="AN18" i="23" s="1"/>
  <c r="AJ18" i="23"/>
  <c r="AL17" i="23"/>
  <c r="AO17" i="23" s="1"/>
  <c r="AK17" i="23"/>
  <c r="AN17" i="23" s="1"/>
  <c r="AJ17" i="23"/>
  <c r="AL16" i="23"/>
  <c r="AO16" i="23" s="1"/>
  <c r="AK16" i="23"/>
  <c r="AN16" i="23" s="1"/>
  <c r="AJ16" i="23"/>
  <c r="AL15" i="23"/>
  <c r="AO15" i="23" s="1"/>
  <c r="AK15" i="23"/>
  <c r="AN15" i="23" s="1"/>
  <c r="AJ15" i="23"/>
  <c r="AL14" i="23"/>
  <c r="AO14" i="23" s="1"/>
  <c r="AK14" i="23"/>
  <c r="AN14" i="23" s="1"/>
  <c r="AJ14" i="23"/>
  <c r="AL13" i="23"/>
  <c r="AO13" i="23" s="1"/>
  <c r="AK13" i="23"/>
  <c r="AN13" i="23" s="1"/>
  <c r="AJ13" i="23"/>
  <c r="AL12" i="23"/>
  <c r="AO12" i="23" s="1"/>
  <c r="AK12" i="23"/>
  <c r="AN12" i="23" s="1"/>
  <c r="AJ12" i="23"/>
  <c r="AL11" i="23"/>
  <c r="AO11" i="23" s="1"/>
  <c r="AK11" i="23"/>
  <c r="AN11" i="23" s="1"/>
  <c r="AJ11" i="23"/>
  <c r="AL10" i="23"/>
  <c r="AO10" i="23" s="1"/>
  <c r="AK10" i="23"/>
  <c r="AN10" i="23" s="1"/>
  <c r="AJ10" i="23"/>
  <c r="AL9" i="23"/>
  <c r="AO9" i="23" s="1"/>
  <c r="AK9" i="23"/>
  <c r="AN9" i="23" s="1"/>
  <c r="AJ9" i="23"/>
  <c r="AL8" i="23"/>
  <c r="AO8" i="23" s="1"/>
  <c r="AK8" i="23"/>
  <c r="AN8" i="23" s="1"/>
  <c r="AJ8" i="23"/>
  <c r="AL7" i="23"/>
  <c r="AO7" i="23" s="1"/>
  <c r="AK7" i="23"/>
  <c r="AN7" i="23" s="1"/>
  <c r="AJ7" i="23"/>
  <c r="AL6" i="23"/>
  <c r="AO6" i="23" s="1"/>
  <c r="AK6" i="23"/>
  <c r="AN6" i="23" s="1"/>
  <c r="AJ6" i="23"/>
  <c r="V54" i="23"/>
  <c r="Y54" i="23" s="1"/>
  <c r="U54" i="23"/>
  <c r="X54" i="23" s="1"/>
  <c r="T54" i="23"/>
  <c r="V53" i="23"/>
  <c r="Y53" i="23" s="1"/>
  <c r="U53" i="23"/>
  <c r="X53" i="23" s="1"/>
  <c r="T53" i="23"/>
  <c r="V52" i="23"/>
  <c r="Y52" i="23" s="1"/>
  <c r="U52" i="23"/>
  <c r="X52" i="23" s="1"/>
  <c r="T52" i="23"/>
  <c r="V51" i="23"/>
  <c r="Y51" i="23" s="1"/>
  <c r="U51" i="23"/>
  <c r="X51" i="23" s="1"/>
  <c r="T51" i="23"/>
  <c r="V50" i="23"/>
  <c r="Y50" i="23" s="1"/>
  <c r="U50" i="23"/>
  <c r="X50" i="23" s="1"/>
  <c r="T50" i="23"/>
  <c r="V49" i="23"/>
  <c r="Y49" i="23" s="1"/>
  <c r="U49" i="23"/>
  <c r="X49" i="23" s="1"/>
  <c r="T49" i="23"/>
  <c r="V48" i="23"/>
  <c r="Y48" i="23" s="1"/>
  <c r="U48" i="23"/>
  <c r="X48" i="23" s="1"/>
  <c r="T48" i="23"/>
  <c r="V47" i="23"/>
  <c r="Y47" i="23" s="1"/>
  <c r="U47" i="23"/>
  <c r="X47" i="23" s="1"/>
  <c r="T47" i="23"/>
  <c r="V46" i="23"/>
  <c r="Y46" i="23" s="1"/>
  <c r="U46" i="23"/>
  <c r="X46" i="23" s="1"/>
  <c r="T46" i="23"/>
  <c r="V45" i="23"/>
  <c r="Y45" i="23" s="1"/>
  <c r="U45" i="23"/>
  <c r="X45" i="23" s="1"/>
  <c r="T45" i="23"/>
  <c r="V44" i="23"/>
  <c r="Y44" i="23" s="1"/>
  <c r="U44" i="23"/>
  <c r="X44" i="23" s="1"/>
  <c r="T44" i="23"/>
  <c r="V43" i="23"/>
  <c r="Y43" i="23" s="1"/>
  <c r="U43" i="23"/>
  <c r="X43" i="23" s="1"/>
  <c r="T43" i="23"/>
  <c r="V42" i="23"/>
  <c r="Y42" i="23" s="1"/>
  <c r="U42" i="23"/>
  <c r="X42" i="23" s="1"/>
  <c r="T42" i="23"/>
  <c r="V41" i="23"/>
  <c r="Y41" i="23" s="1"/>
  <c r="U41" i="23"/>
  <c r="X41" i="23" s="1"/>
  <c r="T41" i="23"/>
  <c r="V40" i="23"/>
  <c r="Y40" i="23" s="1"/>
  <c r="U40" i="23"/>
  <c r="X40" i="23" s="1"/>
  <c r="T40" i="23"/>
  <c r="V39" i="23"/>
  <c r="Y39" i="23" s="1"/>
  <c r="U39" i="23"/>
  <c r="X39" i="23" s="1"/>
  <c r="T39" i="23"/>
  <c r="V38" i="23"/>
  <c r="Y38" i="23" s="1"/>
  <c r="U38" i="23"/>
  <c r="X38" i="23" s="1"/>
  <c r="T38" i="23"/>
  <c r="V37" i="23"/>
  <c r="Y37" i="23" s="1"/>
  <c r="U37" i="23"/>
  <c r="X37" i="23" s="1"/>
  <c r="T37" i="23"/>
  <c r="Y36" i="23"/>
  <c r="V36" i="23"/>
  <c r="U36" i="23"/>
  <c r="X36" i="23" s="1"/>
  <c r="T36" i="23"/>
  <c r="V35" i="23"/>
  <c r="Y35" i="23" s="1"/>
  <c r="U35" i="23"/>
  <c r="X35" i="23" s="1"/>
  <c r="T35" i="23"/>
  <c r="V34" i="23"/>
  <c r="Y34" i="23" s="1"/>
  <c r="U34" i="23"/>
  <c r="X34" i="23" s="1"/>
  <c r="T34" i="23"/>
  <c r="V33" i="23"/>
  <c r="Y33" i="23" s="1"/>
  <c r="U33" i="23"/>
  <c r="X33" i="23" s="1"/>
  <c r="T33" i="23"/>
  <c r="V32" i="23"/>
  <c r="Y32" i="23" s="1"/>
  <c r="U32" i="23"/>
  <c r="X32" i="23" s="1"/>
  <c r="T32" i="23"/>
  <c r="V31" i="23"/>
  <c r="Y31" i="23" s="1"/>
  <c r="U31" i="23"/>
  <c r="X31" i="23" s="1"/>
  <c r="T31" i="23"/>
  <c r="V30" i="23"/>
  <c r="Y30" i="23" s="1"/>
  <c r="U30" i="23"/>
  <c r="X30" i="23" s="1"/>
  <c r="T30" i="23"/>
  <c r="V29" i="23"/>
  <c r="Y29" i="23" s="1"/>
  <c r="U29" i="23"/>
  <c r="X29" i="23" s="1"/>
  <c r="T29" i="23"/>
  <c r="V28" i="23"/>
  <c r="Y28" i="23" s="1"/>
  <c r="U28" i="23"/>
  <c r="X28" i="23" s="1"/>
  <c r="T28" i="23"/>
  <c r="V27" i="23"/>
  <c r="Y27" i="23" s="1"/>
  <c r="U27" i="23"/>
  <c r="X27" i="23" s="1"/>
  <c r="T27" i="23"/>
  <c r="V26" i="23"/>
  <c r="Y26" i="23" s="1"/>
  <c r="U26" i="23"/>
  <c r="X26" i="23" s="1"/>
  <c r="T26" i="23"/>
  <c r="V25" i="23"/>
  <c r="Y25" i="23" s="1"/>
  <c r="U25" i="23"/>
  <c r="X25" i="23" s="1"/>
  <c r="T25" i="23"/>
  <c r="V24" i="23"/>
  <c r="Y24" i="23" s="1"/>
  <c r="U24" i="23"/>
  <c r="X24" i="23" s="1"/>
  <c r="T24" i="23"/>
  <c r="V23" i="23"/>
  <c r="Y23" i="23" s="1"/>
  <c r="U23" i="23"/>
  <c r="X23" i="23" s="1"/>
  <c r="T23" i="23"/>
  <c r="V22" i="23"/>
  <c r="Y22" i="23" s="1"/>
  <c r="U22" i="23"/>
  <c r="X22" i="23" s="1"/>
  <c r="T22" i="23"/>
  <c r="V21" i="23"/>
  <c r="Y21" i="23" s="1"/>
  <c r="U21" i="23"/>
  <c r="X21" i="23" s="1"/>
  <c r="T21" i="23"/>
  <c r="V20" i="23"/>
  <c r="Y20" i="23" s="1"/>
  <c r="U20" i="23"/>
  <c r="X20" i="23" s="1"/>
  <c r="T20" i="23"/>
  <c r="V19" i="23"/>
  <c r="Y19" i="23" s="1"/>
  <c r="U19" i="23"/>
  <c r="X19" i="23" s="1"/>
  <c r="T19" i="23"/>
  <c r="V18" i="23"/>
  <c r="Y18" i="23" s="1"/>
  <c r="U18" i="23"/>
  <c r="X18" i="23" s="1"/>
  <c r="T18" i="23"/>
  <c r="V17" i="23"/>
  <c r="Y17" i="23" s="1"/>
  <c r="U17" i="23"/>
  <c r="X17" i="23" s="1"/>
  <c r="T17" i="23"/>
  <c r="V16" i="23"/>
  <c r="Y16" i="23" s="1"/>
  <c r="U16" i="23"/>
  <c r="X16" i="23" s="1"/>
  <c r="T16" i="23"/>
  <c r="V15" i="23"/>
  <c r="Y15" i="23" s="1"/>
  <c r="U15" i="23"/>
  <c r="X15" i="23" s="1"/>
  <c r="T15" i="23"/>
  <c r="V14" i="23"/>
  <c r="Y14" i="23" s="1"/>
  <c r="U14" i="23"/>
  <c r="X14" i="23" s="1"/>
  <c r="T14" i="23"/>
  <c r="V13" i="23"/>
  <c r="Y13" i="23" s="1"/>
  <c r="U13" i="23"/>
  <c r="X13" i="23" s="1"/>
  <c r="T13" i="23"/>
  <c r="V12" i="23"/>
  <c r="Y12" i="23" s="1"/>
  <c r="U12" i="23"/>
  <c r="X12" i="23" s="1"/>
  <c r="T12" i="23"/>
  <c r="V11" i="23"/>
  <c r="Y11" i="23" s="1"/>
  <c r="U11" i="23"/>
  <c r="X11" i="23" s="1"/>
  <c r="T11" i="23"/>
  <c r="V10" i="23"/>
  <c r="Y10" i="23" s="1"/>
  <c r="U10" i="23"/>
  <c r="X10" i="23" s="1"/>
  <c r="T10" i="23"/>
  <c r="V9" i="23"/>
  <c r="Y9" i="23" s="1"/>
  <c r="U9" i="23"/>
  <c r="X9" i="23" s="1"/>
  <c r="T9" i="23"/>
  <c r="V8" i="23"/>
  <c r="Y8" i="23" s="1"/>
  <c r="U8" i="23"/>
  <c r="X8" i="23" s="1"/>
  <c r="T8" i="23"/>
  <c r="V7" i="23"/>
  <c r="Y7" i="23" s="1"/>
  <c r="U7" i="23"/>
  <c r="X7" i="23" s="1"/>
  <c r="T7" i="23"/>
  <c r="V6" i="23"/>
  <c r="Y6" i="23" s="1"/>
  <c r="U6" i="23"/>
  <c r="X6" i="23" s="1"/>
  <c r="T6" i="23"/>
  <c r="A22" i="25"/>
  <c r="B10" i="1"/>
  <c r="F10" i="1" l="1"/>
  <c r="C10" i="1"/>
  <c r="D10" i="1"/>
  <c r="E10" i="1"/>
  <c r="C9" i="1"/>
  <c r="D9" i="1"/>
  <c r="E9" i="1"/>
  <c r="F9" i="1"/>
  <c r="B9" i="1"/>
  <c r="C5" i="1"/>
  <c r="D5" i="1"/>
  <c r="E5" i="1"/>
  <c r="F5" i="1"/>
  <c r="B5" i="1"/>
  <c r="C4" i="1"/>
  <c r="D4" i="1"/>
  <c r="E4" i="1"/>
  <c r="F4" i="1"/>
  <c r="C3" i="1"/>
  <c r="D3" i="1"/>
  <c r="E3" i="1"/>
  <c r="F3" i="1"/>
  <c r="B3" i="1"/>
  <c r="F11" i="1" l="1"/>
  <c r="F12" i="1"/>
  <c r="E12" i="1"/>
  <c r="E11" i="1"/>
  <c r="D12" i="1"/>
  <c r="D11" i="1"/>
  <c r="C12" i="1"/>
  <c r="C11" i="1"/>
  <c r="B11" i="1"/>
  <c r="B12" i="1"/>
  <c r="A22" i="23"/>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F25" i="15"/>
  <c r="F24" i="15"/>
  <c r="F23" i="15"/>
  <c r="F22" i="15"/>
  <c r="F21" i="15"/>
  <c r="F10" i="15"/>
  <c r="F20" i="15"/>
  <c r="F37" i="24" l="1"/>
  <c r="E37" i="24"/>
  <c r="D37" i="24"/>
  <c r="C37" i="24"/>
  <c r="F31" i="24"/>
  <c r="E31" i="24"/>
  <c r="D31" i="24"/>
  <c r="C31" i="24"/>
  <c r="F24" i="24"/>
  <c r="E24" i="24"/>
  <c r="D24" i="24"/>
  <c r="C24" i="24"/>
  <c r="G18" i="24"/>
  <c r="G17" i="24"/>
  <c r="G16" i="24"/>
  <c r="G15" i="24"/>
  <c r="G14" i="24"/>
  <c r="G13" i="24"/>
  <c r="G12" i="24"/>
  <c r="G11" i="24"/>
  <c r="G10" i="24"/>
  <c r="G9" i="24"/>
  <c r="G8" i="24"/>
  <c r="G7" i="24"/>
  <c r="G6" i="24"/>
  <c r="G5" i="24"/>
  <c r="G4" i="24"/>
  <c r="G3" i="24"/>
  <c r="G31" i="24" l="1"/>
  <c r="G37" i="24"/>
  <c r="G24" i="24"/>
  <c r="F19" i="15" l="1"/>
  <c r="F18" i="15"/>
  <c r="F16" i="15"/>
  <c r="F15" i="15"/>
  <c r="F14" i="15"/>
  <c r="F13" i="15"/>
  <c r="F12" i="15"/>
  <c r="F11" i="15"/>
  <c r="F89" i="15"/>
  <c r="F90" i="15" s="1"/>
  <c r="B100" i="15" s="1"/>
  <c r="F100" i="15" s="1"/>
  <c r="F9" i="15"/>
  <c r="F54" i="15" l="1"/>
  <c r="F65" i="15" l="1"/>
  <c r="D64" i="15"/>
  <c r="D63" i="15"/>
  <c r="D62" i="15"/>
  <c r="D61" i="15"/>
  <c r="D60" i="15"/>
  <c r="D59" i="15"/>
  <c r="D65" i="15"/>
  <c r="F64" i="15"/>
  <c r="F63" i="15"/>
  <c r="F62" i="15"/>
  <c r="F61" i="15"/>
  <c r="F60" i="15"/>
  <c r="F59" i="15"/>
  <c r="F66" i="15" l="1"/>
  <c r="F68" i="15" s="1"/>
  <c r="F72" i="15" l="1"/>
  <c r="D73" i="15"/>
  <c r="F73" i="15" s="1"/>
  <c r="D74" i="15" l="1"/>
  <c r="F74" i="15" s="1"/>
  <c r="D75" i="15" s="1"/>
  <c r="F75" i="15" s="1"/>
  <c r="F76" i="15" s="1"/>
  <c r="F78" i="15" s="1"/>
  <c r="B101" i="15" l="1"/>
  <c r="F101" i="15" s="1"/>
  <c r="F85" i="15"/>
  <c r="F86" i="15" s="1"/>
  <c r="F83" i="15"/>
  <c r="F84" i="15" s="1"/>
  <c r="B98" i="15" s="1"/>
  <c r="F98" i="15" s="1"/>
  <c r="AE54" i="25"/>
  <c r="AD54" i="25"/>
  <c r="AC54" i="25"/>
  <c r="T54" i="25"/>
  <c r="S54" i="25"/>
  <c r="R54" i="25"/>
  <c r="AE53" i="25"/>
  <c r="AD53" i="25"/>
  <c r="AC53" i="25"/>
  <c r="T53" i="25"/>
  <c r="S53" i="25"/>
  <c r="R53" i="25"/>
  <c r="AE52" i="25"/>
  <c r="AD52" i="25"/>
  <c r="AC52" i="25"/>
  <c r="T52" i="25"/>
  <c r="S52" i="25"/>
  <c r="R52" i="25"/>
  <c r="AE51" i="25"/>
  <c r="AD51" i="25"/>
  <c r="AC51" i="25"/>
  <c r="T51" i="25"/>
  <c r="S51" i="25"/>
  <c r="R51" i="25"/>
  <c r="AE50" i="25"/>
  <c r="AD50" i="25"/>
  <c r="AC50" i="25"/>
  <c r="T50" i="25"/>
  <c r="S50" i="25"/>
  <c r="R50" i="25"/>
  <c r="AE49" i="25"/>
  <c r="AD49" i="25"/>
  <c r="AC49" i="25"/>
  <c r="T49" i="25"/>
  <c r="S49" i="25"/>
  <c r="R49" i="25"/>
  <c r="AE48" i="25"/>
  <c r="AD48" i="25"/>
  <c r="AC48" i="25"/>
  <c r="T48" i="25"/>
  <c r="S48" i="25"/>
  <c r="R48" i="25"/>
  <c r="AE47" i="25"/>
  <c r="AD47" i="25"/>
  <c r="AC47" i="25"/>
  <c r="T47" i="25"/>
  <c r="S47" i="25"/>
  <c r="R47" i="25"/>
  <c r="AE46" i="25"/>
  <c r="AD46" i="25"/>
  <c r="AC46" i="25"/>
  <c r="T46" i="25"/>
  <c r="S46" i="25"/>
  <c r="R46" i="25"/>
  <c r="AE45" i="25"/>
  <c r="AD45" i="25"/>
  <c r="AC45" i="25"/>
  <c r="T45" i="25"/>
  <c r="S45" i="25"/>
  <c r="R45" i="25"/>
  <c r="AE44" i="25"/>
  <c r="AD44" i="25"/>
  <c r="AC44" i="25"/>
  <c r="T44" i="25"/>
  <c r="S44" i="25"/>
  <c r="R44" i="25"/>
  <c r="AE43" i="25"/>
  <c r="AD43" i="25"/>
  <c r="AC43" i="25"/>
  <c r="T43" i="25"/>
  <c r="S43" i="25"/>
  <c r="R43" i="25"/>
  <c r="AE42" i="25"/>
  <c r="AD42" i="25"/>
  <c r="AC42" i="25"/>
  <c r="T42" i="25"/>
  <c r="S42" i="25"/>
  <c r="R42" i="25"/>
  <c r="AE41" i="25"/>
  <c r="AD41" i="25"/>
  <c r="AC41" i="25"/>
  <c r="T41" i="25"/>
  <c r="S41" i="25"/>
  <c r="R41" i="25"/>
  <c r="AE40" i="25"/>
  <c r="AD40" i="25"/>
  <c r="AC40" i="25"/>
  <c r="T40" i="25"/>
  <c r="S40" i="25"/>
  <c r="R40" i="25"/>
  <c r="AE39" i="25"/>
  <c r="AD39" i="25"/>
  <c r="AC39" i="25"/>
  <c r="T39" i="25"/>
  <c r="S39" i="25"/>
  <c r="R39" i="25"/>
  <c r="AE38" i="25"/>
  <c r="AD38" i="25"/>
  <c r="AC38" i="25"/>
  <c r="T38" i="25"/>
  <c r="S38" i="25"/>
  <c r="R38" i="25"/>
  <c r="AE37" i="25"/>
  <c r="AD37" i="25"/>
  <c r="AC37" i="25"/>
  <c r="T37" i="25"/>
  <c r="S37" i="25"/>
  <c r="R37" i="25"/>
  <c r="AE36" i="25"/>
  <c r="AD36" i="25"/>
  <c r="AC36" i="25"/>
  <c r="T36" i="25"/>
  <c r="S36" i="25"/>
  <c r="R36" i="25"/>
  <c r="AE35" i="25"/>
  <c r="AD35" i="25"/>
  <c r="AC35" i="25"/>
  <c r="T35" i="25"/>
  <c r="S35" i="25"/>
  <c r="R35" i="25"/>
  <c r="AE34" i="25"/>
  <c r="AD34" i="25"/>
  <c r="AC34" i="25"/>
  <c r="T34" i="25"/>
  <c r="S34" i="25"/>
  <c r="R34" i="25"/>
  <c r="AE33" i="25"/>
  <c r="AD33" i="25"/>
  <c r="AC33" i="25"/>
  <c r="T33" i="25"/>
  <c r="S33" i="25"/>
  <c r="R33" i="25"/>
  <c r="AE32" i="25"/>
  <c r="AD32" i="25"/>
  <c r="AC32" i="25"/>
  <c r="T32" i="25"/>
  <c r="S32" i="25"/>
  <c r="R32" i="25"/>
  <c r="AE31" i="25"/>
  <c r="AD31" i="25"/>
  <c r="AC31" i="25"/>
  <c r="T31" i="25"/>
  <c r="S31" i="25"/>
  <c r="R31" i="25"/>
  <c r="AE30" i="25"/>
  <c r="AD30" i="25"/>
  <c r="AC30" i="25"/>
  <c r="T30" i="25"/>
  <c r="S30" i="25"/>
  <c r="R30" i="25"/>
  <c r="AE29" i="25"/>
  <c r="AD29" i="25"/>
  <c r="AC29" i="25"/>
  <c r="T29" i="25"/>
  <c r="S29" i="25"/>
  <c r="R29" i="25"/>
  <c r="AE28" i="25"/>
  <c r="AD28" i="25"/>
  <c r="AC28" i="25"/>
  <c r="T28" i="25"/>
  <c r="S28" i="25"/>
  <c r="R28" i="25"/>
  <c r="AE27" i="25"/>
  <c r="AD27" i="25"/>
  <c r="AC27" i="25"/>
  <c r="T27" i="25"/>
  <c r="S27" i="25"/>
  <c r="R27" i="25"/>
  <c r="AE26" i="25"/>
  <c r="AD26" i="25"/>
  <c r="AC26" i="25"/>
  <c r="T26" i="25"/>
  <c r="S26" i="25"/>
  <c r="R26" i="25"/>
  <c r="AE25" i="25"/>
  <c r="AD25" i="25"/>
  <c r="AC25" i="25"/>
  <c r="T25" i="25"/>
  <c r="S25" i="25"/>
  <c r="R25" i="25"/>
  <c r="AE24" i="25"/>
  <c r="AD24" i="25"/>
  <c r="AC24" i="25"/>
  <c r="T24" i="25"/>
  <c r="S24" i="25"/>
  <c r="R24" i="25"/>
  <c r="AE23" i="25"/>
  <c r="AD23" i="25"/>
  <c r="AC23" i="25"/>
  <c r="T23" i="25"/>
  <c r="S23" i="25"/>
  <c r="R23" i="25"/>
  <c r="AE22" i="25"/>
  <c r="AD22" i="25"/>
  <c r="AC22" i="25"/>
  <c r="T22" i="25"/>
  <c r="S22" i="25"/>
  <c r="R22" i="25"/>
  <c r="AE21" i="25"/>
  <c r="AD21" i="25"/>
  <c r="AC21" i="25"/>
  <c r="T21" i="25"/>
  <c r="S21" i="25"/>
  <c r="R21" i="25"/>
  <c r="AE20" i="25"/>
  <c r="AD20" i="25"/>
  <c r="AC20" i="25"/>
  <c r="T20" i="25"/>
  <c r="S20" i="25"/>
  <c r="R20" i="25"/>
  <c r="AE19" i="25"/>
  <c r="AD19" i="25"/>
  <c r="AC19" i="25"/>
  <c r="T19" i="25"/>
  <c r="S19" i="25"/>
  <c r="R19" i="25"/>
  <c r="AE18" i="25"/>
  <c r="AD18" i="25"/>
  <c r="AC18" i="25"/>
  <c r="T18" i="25"/>
  <c r="S18" i="25"/>
  <c r="R18" i="25"/>
  <c r="AE17" i="25"/>
  <c r="AD17" i="25"/>
  <c r="AC17" i="25"/>
  <c r="T17" i="25"/>
  <c r="S17" i="25"/>
  <c r="R17" i="25"/>
  <c r="AE16" i="25"/>
  <c r="AD16" i="25"/>
  <c r="AC16" i="25"/>
  <c r="T16" i="25"/>
  <c r="S16" i="25"/>
  <c r="R16" i="25"/>
  <c r="AE15" i="25"/>
  <c r="AD15" i="25"/>
  <c r="AC15" i="25"/>
  <c r="T15" i="25"/>
  <c r="S15" i="25"/>
  <c r="R15" i="25"/>
  <c r="AE14" i="25"/>
  <c r="AD14" i="25"/>
  <c r="AC14" i="25"/>
  <c r="T14" i="25"/>
  <c r="S14" i="25"/>
  <c r="R14" i="25"/>
  <c r="AE13" i="25"/>
  <c r="AD13" i="25"/>
  <c r="AC13" i="25"/>
  <c r="T13" i="25"/>
  <c r="S13" i="25"/>
  <c r="R13" i="25"/>
  <c r="AE12" i="25"/>
  <c r="AD12" i="25"/>
  <c r="AC12" i="25"/>
  <c r="T12" i="25"/>
  <c r="S12" i="25"/>
  <c r="R12" i="25"/>
  <c r="AE11" i="25"/>
  <c r="AD11" i="25"/>
  <c r="AC11" i="25"/>
  <c r="T11" i="25"/>
  <c r="S11" i="25"/>
  <c r="R11" i="25"/>
  <c r="AE10" i="25"/>
  <c r="AD10" i="25"/>
  <c r="AC10" i="25"/>
  <c r="T10" i="25"/>
  <c r="S10" i="25"/>
  <c r="R10" i="25"/>
  <c r="AE9" i="25"/>
  <c r="AD9" i="25"/>
  <c r="AC9" i="25"/>
  <c r="T9" i="25"/>
  <c r="S9" i="25"/>
  <c r="R9" i="25"/>
  <c r="AE8" i="25"/>
  <c r="AD8" i="25"/>
  <c r="AC8" i="25"/>
  <c r="T8" i="25"/>
  <c r="S8" i="25"/>
  <c r="R8" i="25"/>
  <c r="AD7" i="25"/>
  <c r="AC7" i="25"/>
  <c r="AE7" i="25"/>
  <c r="S7" i="25"/>
  <c r="R7" i="25"/>
  <c r="T7" i="25"/>
  <c r="AE6" i="25"/>
  <c r="AD6" i="25"/>
  <c r="AC6" i="25"/>
  <c r="T6" i="25"/>
  <c r="S6" i="25"/>
  <c r="R6" i="25"/>
  <c r="AE5" i="25"/>
  <c r="AD5" i="25"/>
  <c r="AC5" i="25"/>
  <c r="T5" i="25"/>
  <c r="S5" i="25"/>
  <c r="R5" i="25"/>
  <c r="F92" i="15" l="1"/>
  <c r="T4" i="25"/>
  <c r="B10" i="25" s="1"/>
  <c r="S4" i="25"/>
  <c r="B9" i="25" s="1"/>
  <c r="R4" i="25"/>
  <c r="B8" i="25" s="1"/>
  <c r="AD4" i="25"/>
  <c r="C9" i="25" s="1"/>
  <c r="AC4" i="25"/>
  <c r="C8" i="25" s="1"/>
  <c r="AE4" i="25"/>
  <c r="C10" i="25" s="1"/>
  <c r="B99" i="15" l="1"/>
  <c r="F99" i="15" s="1"/>
  <c r="F102" i="15" s="1"/>
  <c r="B102" i="15"/>
  <c r="D10" i="25"/>
  <c r="E10" i="25" s="1"/>
  <c r="D8" i="25"/>
  <c r="E8" i="25" s="1"/>
  <c r="B11" i="25"/>
  <c r="D9" i="25"/>
  <c r="E9" i="25" s="1"/>
  <c r="C11" i="25"/>
  <c r="F8" i="25" l="1"/>
  <c r="G8" i="25" s="1"/>
  <c r="D11" i="25"/>
  <c r="E11" i="25" s="1"/>
  <c r="F10" i="25"/>
  <c r="G10" i="25" s="1"/>
  <c r="F9" i="25"/>
  <c r="G9" i="25" s="1"/>
  <c r="F11" i="25" l="1"/>
  <c r="G11" i="25" s="1"/>
  <c r="F36" i="24"/>
  <c r="E36" i="24"/>
  <c r="D36" i="24"/>
  <c r="C36" i="24"/>
  <c r="F30" i="24"/>
  <c r="E30" i="24"/>
  <c r="D30" i="24"/>
  <c r="C30" i="24"/>
  <c r="F23" i="24"/>
  <c r="E23" i="24"/>
  <c r="D23" i="24"/>
  <c r="C23" i="24"/>
  <c r="C21" i="24"/>
  <c r="C22" i="24"/>
  <c r="C28" i="24" l="1"/>
  <c r="T5" i="23"/>
  <c r="W5" i="23" s="1"/>
  <c r="U5" i="23"/>
  <c r="C29" i="24"/>
  <c r="AM51" i="23" l="1"/>
  <c r="AM42" i="23"/>
  <c r="AM31" i="23"/>
  <c r="AM14" i="23"/>
  <c r="W47" i="23"/>
  <c r="W15" i="23"/>
  <c r="W27" i="23"/>
  <c r="AM39" i="23"/>
  <c r="AM27" i="23"/>
  <c r="W43" i="23"/>
  <c r="W39" i="23"/>
  <c r="AM46" i="23"/>
  <c r="W23" i="23"/>
  <c r="AM54" i="23"/>
  <c r="AM47" i="23"/>
  <c r="AM38" i="23"/>
  <c r="AM23" i="23"/>
  <c r="W35" i="23"/>
  <c r="AM34" i="23"/>
  <c r="AM19" i="23"/>
  <c r="AM11" i="23"/>
  <c r="AM7" i="23"/>
  <c r="AM50" i="23"/>
  <c r="AM43" i="23"/>
  <c r="AM30" i="23"/>
  <c r="AM15" i="23"/>
  <c r="W31" i="23"/>
  <c r="W7" i="23"/>
  <c r="AM26" i="23"/>
  <c r="AM22" i="23"/>
  <c r="AM35" i="23"/>
  <c r="AM18" i="23"/>
  <c r="W51" i="23"/>
  <c r="W19" i="23"/>
  <c r="W29" i="23"/>
  <c r="W25" i="23"/>
  <c r="AM48" i="23"/>
  <c r="W54" i="23"/>
  <c r="AM13" i="23"/>
  <c r="W11" i="23"/>
  <c r="AM12" i="23"/>
  <c r="AM24" i="23"/>
  <c r="W33" i="23"/>
  <c r="W42" i="23"/>
  <c r="AM17" i="23"/>
  <c r="W28" i="23"/>
  <c r="W14" i="23"/>
  <c r="W6" i="23"/>
  <c r="W50" i="23"/>
  <c r="W13" i="23"/>
  <c r="AM16" i="23"/>
  <c r="W12" i="23"/>
  <c r="AM33" i="23"/>
  <c r="W38" i="23"/>
  <c r="W44" i="23"/>
  <c r="W48" i="23"/>
  <c r="W32" i="23"/>
  <c r="W17" i="23"/>
  <c r="AM8" i="23"/>
  <c r="W22" i="23"/>
  <c r="AM6" i="23"/>
  <c r="W16" i="23"/>
  <c r="AM9" i="23"/>
  <c r="AM25" i="23"/>
  <c r="W45" i="23"/>
  <c r="AM32" i="23"/>
  <c r="W34" i="23"/>
  <c r="AM44" i="23"/>
  <c r="W21" i="23"/>
  <c r="W10" i="23"/>
  <c r="AM21" i="23"/>
  <c r="AM40" i="23"/>
  <c r="W20" i="23"/>
  <c r="W26" i="23"/>
  <c r="W36" i="23"/>
  <c r="AM53" i="23"/>
  <c r="AM20" i="23"/>
  <c r="AM52" i="23"/>
  <c r="AM49" i="23"/>
  <c r="W49" i="23"/>
  <c r="AM37" i="23"/>
  <c r="W24" i="23"/>
  <c r="W9" i="23"/>
  <c r="AM41" i="23"/>
  <c r="W37" i="23"/>
  <c r="W18" i="23"/>
  <c r="AM45" i="23"/>
  <c r="AM29" i="23"/>
  <c r="W30" i="23"/>
  <c r="AM10" i="23"/>
  <c r="W46" i="23"/>
  <c r="W40" i="23"/>
  <c r="W53" i="23"/>
  <c r="W52" i="23"/>
  <c r="AM36" i="23"/>
  <c r="W41" i="23"/>
  <c r="W8" i="23"/>
  <c r="AM28" i="23"/>
  <c r="X5" i="23"/>
  <c r="Q4" i="23" l="1"/>
  <c r="R4" i="23"/>
  <c r="S4" i="23"/>
  <c r="AC4" i="23" l="1"/>
  <c r="AK5" i="23"/>
  <c r="AN5" i="23" s="1"/>
  <c r="AL5" i="23"/>
  <c r="AO5" i="23" s="1"/>
  <c r="AJ5" i="23"/>
  <c r="AM5" i="23" s="1"/>
  <c r="M4" i="23"/>
  <c r="AI4" i="23" l="1"/>
  <c r="AM4" i="23"/>
  <c r="AN4" i="23"/>
  <c r="AG4" i="23"/>
  <c r="AO4" i="23"/>
  <c r="AH4" i="23"/>
  <c r="V5" i="23" l="1"/>
  <c r="Y5" i="23" s="1"/>
  <c r="C10" i="23" l="1"/>
  <c r="C9" i="23"/>
  <c r="C8" i="23"/>
  <c r="W4" i="23"/>
  <c r="B8" i="23" s="1"/>
  <c r="X4" i="23" l="1"/>
  <c r="B9" i="23" s="1"/>
  <c r="Y4" i="23"/>
  <c r="B10" i="23" s="1"/>
  <c r="D10" i="23" s="1"/>
  <c r="C11" i="23"/>
  <c r="D8" i="23"/>
  <c r="E8" i="23" s="1"/>
  <c r="F10" i="23" l="1"/>
  <c r="G10" i="23" s="1"/>
  <c r="E10" i="23"/>
  <c r="B11" i="23"/>
  <c r="D11" i="23" s="1"/>
  <c r="D9" i="23"/>
  <c r="F8" i="23"/>
  <c r="G8" i="23" s="1"/>
  <c r="F9" i="23" l="1"/>
  <c r="G9" i="23" s="1"/>
  <c r="E9" i="23"/>
  <c r="F11" i="23"/>
  <c r="G11" i="23" s="1"/>
  <c r="E11" i="23"/>
  <c r="B4" i="1"/>
  <c r="B6" i="1" l="1"/>
  <c r="B14" i="1" s="1"/>
  <c r="C6" i="1"/>
  <c r="C14" i="1" s="1"/>
  <c r="E6" i="1"/>
  <c r="E14" i="1" s="1"/>
  <c r="D6" i="1"/>
  <c r="D14" i="1" s="1"/>
  <c r="F6" i="1"/>
  <c r="F14" i="1" s="1"/>
  <c r="F7" i="1" l="1"/>
  <c r="F15" i="1" s="1"/>
  <c r="E7" i="1"/>
  <c r="E15" i="1" s="1"/>
  <c r="C7" i="1" l="1"/>
  <c r="C15" i="1" s="1"/>
  <c r="B7" i="1" l="1"/>
  <c r="B15" i="1" s="1"/>
  <c r="D7" i="1"/>
  <c r="D1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Lodes</author>
    <author>Danielle Booms</author>
  </authors>
  <commentList>
    <comment ref="K2" authorId="0" shapeId="0" xr:uid="{00000000-0006-0000-0600-000001000000}">
      <text>
        <r>
          <rPr>
            <sz val="9"/>
            <color indexed="81"/>
            <rFont val="Tahoma"/>
            <family val="2"/>
          </rPr>
          <t xml:space="preserve">Input entire network values or individual intersections. If entering individual intersections, be sure to that all intersections are accounted for in No Build and Build conditions. 
</t>
        </r>
      </text>
    </comment>
    <comment ref="L2" authorId="1" shapeId="0" xr:uid="{00000000-0006-0000-0600-000002000000}">
      <text>
        <r>
          <rPr>
            <sz val="9"/>
            <color indexed="81"/>
            <rFont val="Tahoma"/>
            <family val="2"/>
          </rPr>
          <t>Demand Volume (V)</t>
        </r>
      </text>
    </comment>
    <comment ref="O2" authorId="0" shapeId="0" xr:uid="{00000000-0006-0000-0600-000003000000}">
      <text>
        <r>
          <rPr>
            <sz val="9"/>
            <color indexed="81"/>
            <rFont val="Tahoma"/>
            <family val="2"/>
          </rPr>
          <t>Average Intersection Delay (s/veh) or Total Delay (s/veh)</t>
        </r>
      </text>
    </comment>
    <comment ref="W2" authorId="1" shapeId="0" xr:uid="{00000000-0006-0000-0600-000004000000}">
      <text>
        <r>
          <rPr>
            <sz val="9"/>
            <color indexed="81"/>
            <rFont val="Tahoma"/>
            <family val="2"/>
          </rPr>
          <t>Demand Volume (V)</t>
        </r>
      </text>
    </comment>
    <comment ref="A20" authorId="0" shapeId="0" xr:uid="{00000000-0006-0000-0600-000005000000}">
      <text>
        <r>
          <rPr>
            <b/>
            <sz val="9"/>
            <color indexed="81"/>
            <rFont val="Tahoma"/>
            <family val="2"/>
          </rPr>
          <t>Obtain current value at: 
https://www.michigan.gov/mdot/0,4616,7-151-9625_54944-227053--,00.html</t>
        </r>
      </text>
    </comment>
    <comment ref="A21" authorId="0" shapeId="0" xr:uid="{00000000-0006-0000-0600-000006000000}">
      <text>
        <r>
          <rPr>
            <b/>
            <sz val="9"/>
            <color indexed="81"/>
            <rFont val="Tahoma"/>
            <family val="2"/>
          </rPr>
          <t>Obtain current value at: 
https://www.michigan.gov/mdot/0,4616,7-151-9625_54944-227053--,00.html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Michael Lodes</author>
    <author>Danielle Booms</author>
  </authors>
  <commentList>
    <comment ref="K2" authorId="0" shapeId="0" xr:uid="{00000000-0006-0000-0700-000001000000}">
      <text>
        <r>
          <rPr>
            <sz val="9"/>
            <color indexed="81"/>
            <rFont val="Tahoma"/>
            <family val="2"/>
          </rPr>
          <t>Segment name must be unique and identify the segment name, type, and analysis alternative.</t>
        </r>
        <r>
          <rPr>
            <b/>
            <sz val="9"/>
            <color indexed="81"/>
            <rFont val="Tahoma"/>
            <family val="2"/>
          </rPr>
          <t xml:space="preserve">
</t>
        </r>
      </text>
    </comment>
    <comment ref="M2" authorId="1" shapeId="0" xr:uid="{00000000-0006-0000-0700-000002000000}">
      <text>
        <r>
          <rPr>
            <b/>
            <sz val="9"/>
            <color indexed="81"/>
            <rFont val="Tahoma"/>
            <family val="2"/>
          </rPr>
          <t>Merge/Diverge:</t>
        </r>
        <r>
          <rPr>
            <sz val="9"/>
            <color indexed="81"/>
            <rFont val="Tahoma"/>
            <family val="2"/>
          </rPr>
          <t xml:space="preserve"> Segment Influence Length (L) = 1500'
</t>
        </r>
        <r>
          <rPr>
            <b/>
            <sz val="9"/>
            <color indexed="81"/>
            <rFont val="Tahoma"/>
            <family val="2"/>
          </rPr>
          <t xml:space="preserve">Weave: </t>
        </r>
        <r>
          <rPr>
            <sz val="9"/>
            <color indexed="81"/>
            <rFont val="Tahoma"/>
            <family val="2"/>
          </rPr>
          <t>Base Length (L</t>
        </r>
        <r>
          <rPr>
            <vertAlign val="subscript"/>
            <sz val="9"/>
            <color indexed="81"/>
            <rFont val="Tahoma"/>
            <family val="2"/>
          </rPr>
          <t>B</t>
        </r>
        <r>
          <rPr>
            <sz val="9"/>
            <color indexed="81"/>
            <rFont val="Tahoma"/>
            <family val="2"/>
          </rPr>
          <t xml:space="preserve">)
</t>
        </r>
        <r>
          <rPr>
            <b/>
            <sz val="9"/>
            <color indexed="81"/>
            <rFont val="Tahoma"/>
            <family val="2"/>
          </rPr>
          <t>Basic:</t>
        </r>
        <r>
          <rPr>
            <sz val="9"/>
            <color indexed="81"/>
            <rFont val="Tahoma"/>
            <family val="2"/>
          </rPr>
          <t xml:space="preserve"> Measured length between other segments or project limits</t>
        </r>
      </text>
    </comment>
    <comment ref="N2" authorId="1" shapeId="0" xr:uid="{00000000-0006-0000-0700-000003000000}">
      <text>
        <r>
          <rPr>
            <sz val="9"/>
            <color indexed="81"/>
            <rFont val="Tahoma"/>
            <family val="2"/>
          </rPr>
          <t>Demand Volume (V)</t>
        </r>
      </text>
    </comment>
    <comment ref="Q2" authorId="1" shapeId="0" xr:uid="{00000000-0006-0000-0700-000004000000}">
      <text>
        <r>
          <rPr>
            <sz val="9"/>
            <color indexed="81"/>
            <rFont val="Tahoma"/>
            <family val="2"/>
          </rPr>
          <t>Average Speed (S)</t>
        </r>
      </text>
    </comment>
    <comment ref="AA2" authorId="0" shapeId="0" xr:uid="{00000000-0006-0000-0700-000005000000}">
      <text>
        <r>
          <rPr>
            <sz val="9"/>
            <color indexed="81"/>
            <rFont val="Tahoma"/>
            <family val="2"/>
          </rPr>
          <t xml:space="preserve">Segment name must be unique and identify the segment name, type, and analysis alternative.
</t>
        </r>
      </text>
    </comment>
    <comment ref="AC2" authorId="1" shapeId="0" xr:uid="{00000000-0006-0000-0700-000006000000}">
      <text>
        <r>
          <rPr>
            <b/>
            <sz val="9"/>
            <color indexed="81"/>
            <rFont val="Tahoma"/>
            <family val="2"/>
          </rPr>
          <t>Merge/Diverge:</t>
        </r>
        <r>
          <rPr>
            <sz val="9"/>
            <color indexed="81"/>
            <rFont val="Tahoma"/>
            <family val="2"/>
          </rPr>
          <t xml:space="preserve"> Segment Influence Length (L) = 1500'
</t>
        </r>
        <r>
          <rPr>
            <b/>
            <sz val="9"/>
            <color indexed="81"/>
            <rFont val="Tahoma"/>
            <family val="2"/>
          </rPr>
          <t xml:space="preserve">Weave: </t>
        </r>
        <r>
          <rPr>
            <sz val="9"/>
            <color indexed="81"/>
            <rFont val="Tahoma"/>
            <family val="2"/>
          </rPr>
          <t>Base Length (L</t>
        </r>
        <r>
          <rPr>
            <vertAlign val="subscript"/>
            <sz val="9"/>
            <color indexed="81"/>
            <rFont val="Tahoma"/>
            <family val="2"/>
          </rPr>
          <t>B</t>
        </r>
        <r>
          <rPr>
            <sz val="9"/>
            <color indexed="81"/>
            <rFont val="Tahoma"/>
            <family val="2"/>
          </rPr>
          <t xml:space="preserve">)
</t>
        </r>
        <r>
          <rPr>
            <b/>
            <sz val="9"/>
            <color indexed="81"/>
            <rFont val="Tahoma"/>
            <family val="2"/>
          </rPr>
          <t>Basic:</t>
        </r>
        <r>
          <rPr>
            <sz val="9"/>
            <color indexed="81"/>
            <rFont val="Tahoma"/>
            <family val="2"/>
          </rPr>
          <t xml:space="preserve"> Measured length between other segments or project limits</t>
        </r>
      </text>
    </comment>
    <comment ref="AD2" authorId="1" shapeId="0" xr:uid="{00000000-0006-0000-0700-000007000000}">
      <text>
        <r>
          <rPr>
            <sz val="9"/>
            <color indexed="81"/>
            <rFont val="Tahoma"/>
            <family val="2"/>
          </rPr>
          <t>Demand Volume (V)</t>
        </r>
      </text>
    </comment>
    <comment ref="AG2" authorId="1" shapeId="0" xr:uid="{00000000-0006-0000-0700-000008000000}">
      <text>
        <r>
          <rPr>
            <sz val="9"/>
            <color indexed="81"/>
            <rFont val="Tahoma"/>
            <family val="2"/>
          </rPr>
          <t>Average Speed (S)</t>
        </r>
      </text>
    </comment>
    <comment ref="A20" authorId="0" shapeId="0" xr:uid="{00000000-0006-0000-0700-000009000000}">
      <text>
        <r>
          <rPr>
            <b/>
            <sz val="9"/>
            <color indexed="81"/>
            <rFont val="Tahoma"/>
            <family val="2"/>
          </rPr>
          <t>Obtain current value at: 
https://www.michigan.gov/mdot/0,4616,7-151-9625_54944-227053--,00.html</t>
        </r>
      </text>
    </comment>
    <comment ref="A21" authorId="0" shapeId="0" xr:uid="{00000000-0006-0000-0700-00000A000000}">
      <text>
        <r>
          <rPr>
            <b/>
            <sz val="9"/>
            <color indexed="81"/>
            <rFont val="Tahoma"/>
            <family val="2"/>
          </rPr>
          <t>Obtain current value at: 
https://www.michigan.gov/mdot/0,4616,7-151-9625_54944-227053--,00.html</t>
        </r>
      </text>
    </comment>
  </commentList>
</comments>
</file>

<file path=xl/sharedStrings.xml><?xml version="1.0" encoding="utf-8"?>
<sst xmlns="http://schemas.openxmlformats.org/spreadsheetml/2006/main" count="371" uniqueCount="200">
  <si>
    <t>Benefits</t>
  </si>
  <si>
    <t>Alt 1</t>
  </si>
  <si>
    <t>Alt 2</t>
  </si>
  <si>
    <t>Alt 3</t>
  </si>
  <si>
    <t>Annual Operational Benefits</t>
  </si>
  <si>
    <t>Annual Safety Benefits</t>
  </si>
  <si>
    <t>Costs</t>
  </si>
  <si>
    <t>Total Annual Benefit</t>
  </si>
  <si>
    <t>Estimated 20-year Benefit</t>
  </si>
  <si>
    <t>B/C Ratio (1-year)</t>
  </si>
  <si>
    <t>B/C Ratio (20-year)</t>
  </si>
  <si>
    <t>Instructions</t>
  </si>
  <si>
    <t>Green shaded cells are formula-computed</t>
  </si>
  <si>
    <t xml:space="preserve">Blue shaded cells require manual entry or selection from a drop down list. </t>
  </si>
  <si>
    <t>Alt 4</t>
  </si>
  <si>
    <t>Alt 5</t>
  </si>
  <si>
    <t>OUTPUT</t>
  </si>
  <si>
    <t>Construction Costs</t>
  </si>
  <si>
    <t>Project</t>
  </si>
  <si>
    <t>{Project Title}</t>
  </si>
  <si>
    <t>{Alternative Name}</t>
  </si>
  <si>
    <t>{MDOT Average Unit Price Version Used}</t>
  </si>
  <si>
    <t>{Date}</t>
  </si>
  <si>
    <t>Pay Item Code</t>
  </si>
  <si>
    <t>Item Description</t>
  </si>
  <si>
    <t>Unit</t>
  </si>
  <si>
    <t>Quantity</t>
  </si>
  <si>
    <t>Unit Price</t>
  </si>
  <si>
    <t>Cost</t>
  </si>
  <si>
    <t>Removal and Construction</t>
  </si>
  <si>
    <t>Curb and Gutter, Rem</t>
  </si>
  <si>
    <t>Ft</t>
  </si>
  <si>
    <t>Pavt, Rem</t>
  </si>
  <si>
    <t>Syd</t>
  </si>
  <si>
    <t>Embankment, CIP</t>
  </si>
  <si>
    <t>Cyd</t>
  </si>
  <si>
    <t>Excavation, Earth</t>
  </si>
  <si>
    <t>Aggregate Base, 8 inch</t>
  </si>
  <si>
    <t>HMA Approach</t>
  </si>
  <si>
    <t>Ton</t>
  </si>
  <si>
    <t>Curb and Gutter, Conc, Det F4</t>
  </si>
  <si>
    <t>Detectable Warning Surface</t>
  </si>
  <si>
    <t>Sidewalk Ramp, Conc, 6 inch</t>
  </si>
  <si>
    <t>Sft</t>
  </si>
  <si>
    <t>Traffic Signal Modernization</t>
  </si>
  <si>
    <t>Ea</t>
  </si>
  <si>
    <t>Pavement Markings</t>
  </si>
  <si>
    <t>LS</t>
  </si>
  <si>
    <t>Maintaining Traffic</t>
  </si>
  <si>
    <t>Environmental</t>
  </si>
  <si>
    <t>Permanent Signing</t>
  </si>
  <si>
    <t>Drainage Items</t>
  </si>
  <si>
    <t>Soil Erosion and Sedimentation Control</t>
  </si>
  <si>
    <t>Utility Relocation</t>
  </si>
  <si>
    <t>SUBTOTAL</t>
  </si>
  <si>
    <t>Mobilization, Max</t>
  </si>
  <si>
    <t>Contractor Staking</t>
  </si>
  <si>
    <t>Contingency</t>
  </si>
  <si>
    <t>Engineering and Design Services</t>
  </si>
  <si>
    <t>Assumptions</t>
  </si>
  <si>
    <t>Avg. # of Workdays/Year</t>
  </si>
  <si>
    <t>Avg. Vehicle Occupancy</t>
  </si>
  <si>
    <t>AM Peak</t>
  </si>
  <si>
    <t>Off Peak</t>
  </si>
  <si>
    <t>PM Peak</t>
  </si>
  <si>
    <t>Total</t>
  </si>
  <si>
    <t>Daily</t>
  </si>
  <si>
    <t>Yearly</t>
  </si>
  <si>
    <t>Delay Savings</t>
  </si>
  <si>
    <t xml:space="preserve"> </t>
  </si>
  <si>
    <t>veh-hrs</t>
  </si>
  <si>
    <t>Person-$</t>
  </si>
  <si>
    <t>Average Travel Time (sec/veh)</t>
  </si>
  <si>
    <t>Segment</t>
  </si>
  <si>
    <t>Segment Type</t>
  </si>
  <si>
    <t>ID</t>
  </si>
  <si>
    <t>Length (ft)</t>
  </si>
  <si>
    <t>Peak Hour Volume (vph)</t>
  </si>
  <si>
    <t>AM</t>
  </si>
  <si>
    <t>PM</t>
  </si>
  <si>
    <t>Average Speed (mph)</t>
  </si>
  <si>
    <t>Future No-Build</t>
  </si>
  <si>
    <t>Total Period Travel Time (veh-hrs)</t>
  </si>
  <si>
    <t>Totals</t>
  </si>
  <si>
    <t>Future Build</t>
  </si>
  <si>
    <t>Total Peak Period Travel Time</t>
  </si>
  <si>
    <t>Time</t>
  </si>
  <si>
    <t>AM Peak Period</t>
  </si>
  <si>
    <t>PM Peak Period</t>
  </si>
  <si>
    <t>AM Peak Hour Start Time</t>
  </si>
  <si>
    <t>AM Peak Period Adjustment Factor</t>
  </si>
  <si>
    <t>PM Peak Hour Start Time</t>
  </si>
  <si>
    <t>PM Peak Period Adjustment Factor</t>
  </si>
  <si>
    <t>Off-Peak Period Adjustment Factor</t>
  </si>
  <si>
    <t>NB</t>
  </si>
  <si>
    <t>SB</t>
  </si>
  <si>
    <t>EB</t>
  </si>
  <si>
    <t>WB</t>
  </si>
  <si>
    <t>Volume (vph)</t>
  </si>
  <si>
    <t>Peak Period Adjustment Factor Calculation</t>
  </si>
  <si>
    <t>Off Peak Period Adjustment Factor</t>
  </si>
  <si>
    <t>Total Peak Period Delay</t>
  </si>
  <si>
    <t>Average Delay (sec/veh)</t>
  </si>
  <si>
    <t>Total Peak Period Delay(veh-hrs)</t>
  </si>
  <si>
    <t>-</t>
  </si>
  <si>
    <t>Early Preliminary Engineering</t>
  </si>
  <si>
    <t>Preliminary Engineering</t>
  </si>
  <si>
    <t>Construction Engineering and Inspection</t>
  </si>
  <si>
    <t>PE ESTIMATE (ROUNDED)</t>
  </si>
  <si>
    <t>ROW</t>
  </si>
  <si>
    <t>ROW ESTIMATE (ROUNDED)</t>
  </si>
  <si>
    <r>
      <t xml:space="preserve">Instructions: </t>
    </r>
    <r>
      <rPr>
        <sz val="11"/>
        <rFont val="Calibri"/>
        <family val="2"/>
        <scheme val="minor"/>
      </rPr>
      <t>Sample removal and construction items provided. Add, remove, and modify as needed based on project specifics.</t>
    </r>
    <r>
      <rPr>
        <b/>
        <sz val="11"/>
        <rFont val="Calibri"/>
        <family val="2"/>
        <scheme val="minor"/>
      </rPr>
      <t xml:space="preserve"> </t>
    </r>
  </si>
  <si>
    <t>HMA Surface, Rem</t>
  </si>
  <si>
    <t>Saw Cut, Intermediate</t>
  </si>
  <si>
    <t xml:space="preserve">Miscellaneous Removal and Construction </t>
  </si>
  <si>
    <t>SUBTOTAL REMOVAL AND CONSTRUCTION COST</t>
  </si>
  <si>
    <t>Percentage-Based Construction Cost</t>
  </si>
  <si>
    <t>Overview</t>
  </si>
  <si>
    <t>Congestion and Reliability Section Template Submittal 
Benefit-Cost Estimate Template
Instructions</t>
  </si>
  <si>
    <t>Contents</t>
  </si>
  <si>
    <r>
      <rPr>
        <b/>
        <sz val="11"/>
        <color theme="1"/>
        <rFont val="Calibri"/>
        <family val="2"/>
        <scheme val="minor"/>
      </rPr>
      <t>OUTPUT - Benefit-Cost</t>
    </r>
    <r>
      <rPr>
        <sz val="11"/>
        <color theme="1"/>
        <rFont val="Calibri"/>
        <family val="2"/>
        <scheme val="minor"/>
      </rPr>
      <t xml:space="preserve"> </t>
    </r>
  </si>
  <si>
    <t>1.</t>
  </si>
  <si>
    <t>2.</t>
  </si>
  <si>
    <t xml:space="preserve">Compute Safety Benefits using MDOT TOR spreadsheet. </t>
  </si>
  <si>
    <t>3.</t>
  </si>
  <si>
    <t>4.</t>
  </si>
  <si>
    <t>Notes</t>
  </si>
  <si>
    <t>Environmental Analysis</t>
  </si>
  <si>
    <t>Annual Additional Benefits</t>
  </si>
  <si>
    <t>Additional Annual Costs</t>
  </si>
  <si>
    <r>
      <t xml:space="preserve">B/C ratio will be automatically computed in the </t>
    </r>
    <r>
      <rPr>
        <b/>
        <i/>
        <sz val="11"/>
        <color theme="1"/>
        <rFont val="Calibri"/>
        <family val="2"/>
        <scheme val="minor"/>
      </rPr>
      <t xml:space="preserve">OUTPUT - Benefit-Cost </t>
    </r>
    <r>
      <rPr>
        <sz val="11"/>
        <color theme="1"/>
        <rFont val="Calibri"/>
        <family val="2"/>
        <scheme val="minor"/>
      </rPr>
      <t>tab. Transfer the appropriate B/C ratio to the C&amp;R Template Final Submission Form</t>
    </r>
  </si>
  <si>
    <r>
      <t xml:space="preserve">This tab pulls values from the four </t>
    </r>
    <r>
      <rPr>
        <b/>
        <i/>
        <sz val="11"/>
        <color theme="1"/>
        <rFont val="Calibri"/>
        <family val="2"/>
        <scheme val="minor"/>
      </rPr>
      <t>INPUT</t>
    </r>
    <r>
      <rPr>
        <sz val="11"/>
        <color theme="1"/>
        <rFont val="Calibri"/>
        <family val="2"/>
        <scheme val="minor"/>
      </rPr>
      <t xml:space="preserve"> tabs and computes a B/C ratio for each alternative. Preparer is to transfer the B/C ratios from this tab to the C&amp;R Template Final Submission Form.</t>
    </r>
  </si>
  <si>
    <t xml:space="preserve">This spreadsheet should be used to develop a Benefit-Cost (BC) ratio to support the Congestion and Reliability (C&amp;R) Section's Final Submission Form for Freeway or Non-Freeway Funding Templates.   </t>
  </si>
  <si>
    <t xml:space="preserve">Yellow shaded cells have been determined by the C&amp;R Section. Changes to these cells are allowed, but justification should be provided.  </t>
  </si>
  <si>
    <t>Additional Annual Cost</t>
  </si>
  <si>
    <t>INPUTS-Costs</t>
  </si>
  <si>
    <t>INPUTS-Benefits</t>
  </si>
  <si>
    <r>
      <t xml:space="preserve">Instructions: </t>
    </r>
    <r>
      <rPr>
        <sz val="11"/>
        <rFont val="Calibri"/>
        <family val="2"/>
        <scheme val="minor"/>
      </rPr>
      <t xml:space="preserve">Engineering and Design Services determined by the Congestion and Reliability Section. Changes to these cells are allowed, but justification should be provided. Cells in Unit Price column will turn red if changed from default value. </t>
    </r>
  </si>
  <si>
    <r>
      <t xml:space="preserve">Instructions: </t>
    </r>
    <r>
      <rPr>
        <sz val="11"/>
        <rFont val="Calibri"/>
        <family val="2"/>
        <scheme val="minor"/>
      </rPr>
      <t xml:space="preserve">Typical percentage-based construction cost items provided have been determined by the Congestion and Reliability Section. Changes to these cells are allowed, but justification should be provided. Cells in Unit Price column will turn red if changed from default value. </t>
    </r>
  </si>
  <si>
    <r>
      <t xml:space="preserve">Instructions: </t>
    </r>
    <r>
      <rPr>
        <sz val="11"/>
        <rFont val="Calibri"/>
        <family val="2"/>
        <scheme val="minor"/>
      </rPr>
      <t xml:space="preserve">Typical miscellaneous removal and construction items provided have been determined by the Congestion and Reliability Section. Changes to these cells are allowed, but justification should be provided. Cells in Unit Price column will turn red if changed from default value. </t>
    </r>
  </si>
  <si>
    <t xml:space="preserve">Assumptions </t>
  </si>
  <si>
    <t>Percentage of trucks</t>
  </si>
  <si>
    <t>Avg. Delay Cost Rate for Passenger Car ($/veh-hr)</t>
  </si>
  <si>
    <t>Avg. Delay Cost Rate for Truck ($/veh-hr)</t>
  </si>
  <si>
    <t>Weighted Avg. Delay Cost Rate ($/veh-hr)</t>
  </si>
  <si>
    <t>Location (Network or Intersection)</t>
  </si>
  <si>
    <t>INPUT - Benefits</t>
  </si>
  <si>
    <t>- Safety Benefits - Computed using MDOT TOR spreadsheet</t>
  </si>
  <si>
    <t>- Additional Benefits (e.g., incident management) not included in the safety or operational analysis may be entered here. If additional benefits are included, Preparer must provide justification in the C&amp;R Template Final Submission Form.</t>
  </si>
  <si>
    <t>INPUT - Costs</t>
  </si>
  <si>
    <t xml:space="preserve">This tab includes construction and miscellaneous additional costs that are used as inputs to the B/C calculation. </t>
  </si>
  <si>
    <t xml:space="preserve">This tab includes safety, operational, and miscellaneous additional benefits that are used as inputs to the B/C calculation. </t>
  </si>
  <si>
    <r>
      <t xml:space="preserve">This tab is to be used by the Preparer to compute operational benefits when average speed (mph) is obtained from a traffic analysis tool such as HCS. The output of this tab should be transferred to </t>
    </r>
    <r>
      <rPr>
        <b/>
        <i/>
        <sz val="11"/>
        <color theme="1"/>
        <rFont val="Calibri"/>
        <family val="2"/>
        <scheme val="minor"/>
      </rPr>
      <t>INPUT - Benefits.</t>
    </r>
  </si>
  <si>
    <r>
      <t xml:space="preserve">This tab is to be used by the Preparer to compute operational benefits when average delay (sec/veh) is obtained from a traffic analysis tool such as SimTraffic, Synchro, HCS, Vissim. The output of this tab should be transferred to </t>
    </r>
    <r>
      <rPr>
        <b/>
        <i/>
        <sz val="11"/>
        <color theme="1"/>
        <rFont val="Calibri"/>
        <family val="2"/>
        <scheme val="minor"/>
      </rPr>
      <t>INPUT - Benefits.</t>
    </r>
  </si>
  <si>
    <r>
      <t xml:space="preserve">This tab is to be used by the Preparer to compute construction costs for each alternative. This tab may be duplicated for each alternative.  The output of this tab should be transferred to </t>
    </r>
    <r>
      <rPr>
        <b/>
        <i/>
        <sz val="11"/>
        <color theme="1"/>
        <rFont val="Calibri"/>
        <family val="2"/>
        <scheme val="minor"/>
      </rPr>
      <t>INPUT - Costs</t>
    </r>
    <r>
      <rPr>
        <sz val="11"/>
        <color theme="1"/>
        <rFont val="Calibri"/>
        <family val="2"/>
        <scheme val="minor"/>
      </rPr>
      <t>.</t>
    </r>
  </si>
  <si>
    <r>
      <t>- Additional costs (e.g., ongoing operations and maintenance) that are not accounted for in Construction Costs</t>
    </r>
    <r>
      <rPr>
        <b/>
        <i/>
        <sz val="11"/>
        <color theme="1"/>
        <rFont val="Calibri"/>
        <family val="2"/>
        <scheme val="minor"/>
      </rPr>
      <t xml:space="preserve"> </t>
    </r>
    <r>
      <rPr>
        <sz val="11"/>
        <color theme="1"/>
        <rFont val="Calibri"/>
        <family val="2"/>
        <scheme val="minor"/>
      </rPr>
      <t>and are not included in MDOT routine maintenance budget may be entered here. Most costs for typical roadway elements such as resurfacing, signs, traffic signals, etc. are included in routine maintenance funds; therefore, most projects will not need to include any costs in this tab.</t>
    </r>
  </si>
  <si>
    <r>
      <t xml:space="preserve">Transfer Safety Benefits, Operational Benefits, and Construction Costs for each alternative to the blue </t>
    </r>
    <r>
      <rPr>
        <b/>
        <i/>
        <sz val="11"/>
        <color theme="1"/>
        <rFont val="Calibri"/>
        <family val="2"/>
        <scheme val="minor"/>
      </rPr>
      <t>INPUT</t>
    </r>
    <r>
      <rPr>
        <sz val="11"/>
        <color theme="1"/>
        <rFont val="Calibri"/>
        <family val="2"/>
        <scheme val="minor"/>
      </rPr>
      <t xml:space="preserve"> tabs within this Excel file. If applicable, transfer Additional Annual Costs and Additional Annual Benefits to the blue </t>
    </r>
    <r>
      <rPr>
        <b/>
        <i/>
        <sz val="11"/>
        <color theme="1"/>
        <rFont val="Calibri"/>
        <family val="2"/>
        <scheme val="minor"/>
      </rPr>
      <t xml:space="preserve">INPUT </t>
    </r>
    <r>
      <rPr>
        <sz val="11"/>
        <color theme="1"/>
        <rFont val="Calibri"/>
        <family val="2"/>
        <scheme val="minor"/>
      </rPr>
      <t xml:space="preserve">tabs. </t>
    </r>
  </si>
  <si>
    <t xml:space="preserve"> Cells will turn red if changed from default value. Provide justification if modifying these values. </t>
  </si>
  <si>
    <t>Total Cost - Year One</t>
  </si>
  <si>
    <t>Estimated 20-year Cost</t>
  </si>
  <si>
    <t>Benefit/Cost (B/C)</t>
  </si>
  <si>
    <t>Total Construction Cost</t>
  </si>
  <si>
    <t>Alternative</t>
  </si>
  <si>
    <t>Source</t>
  </si>
  <si>
    <t>Date</t>
  </si>
  <si>
    <t xml:space="preserve">*Total Yearly Savings calculated in cell G11. </t>
  </si>
  <si>
    <t>* Total Yearly Savings calculated in cell G11</t>
  </si>
  <si>
    <t xml:space="preserve">Compute Operational Benefits and Construction Costs for each alternative using the orange template tabs within this Excel file. </t>
  </si>
  <si>
    <r>
      <t xml:space="preserve">- Operational Benefits - This tab documents operational benefits as determined by traffic analysis. Preparer is to use </t>
    </r>
    <r>
      <rPr>
        <b/>
        <i/>
        <sz val="11"/>
        <color theme="1"/>
        <rFont val="Calibri"/>
        <family val="2"/>
        <scheme val="minor"/>
      </rPr>
      <t>Intersection Benefits</t>
    </r>
    <r>
      <rPr>
        <sz val="11"/>
        <color theme="1"/>
        <rFont val="Calibri"/>
        <family val="2"/>
        <scheme val="minor"/>
      </rPr>
      <t xml:space="preserve"> or</t>
    </r>
    <r>
      <rPr>
        <b/>
        <i/>
        <sz val="11"/>
        <color theme="1"/>
        <rFont val="Calibri"/>
        <family val="2"/>
        <scheme val="minor"/>
      </rPr>
      <t xml:space="preserve"> Freeway (HCS) Benefits</t>
    </r>
    <r>
      <rPr>
        <sz val="11"/>
        <color theme="1"/>
        <rFont val="Calibri"/>
        <family val="2"/>
        <scheme val="minor"/>
      </rPr>
      <t xml:space="preserve"> tab to compute the dollar value of operational improvements for each alternative. </t>
    </r>
  </si>
  <si>
    <t>Intersection Benefits</t>
  </si>
  <si>
    <t>Freeway Benefits</t>
  </si>
  <si>
    <t>Peak Per Adj Factor</t>
  </si>
  <si>
    <r>
      <t xml:space="preserve">This tab is to be used by the Preparer to compute the Peak Period Adjustment Factors (PPAF). This tab can only be used if weekday hourly traffic counts are available for 0600 through 2100. If counts are not available, use the default PPAF in the </t>
    </r>
    <r>
      <rPr>
        <b/>
        <i/>
        <sz val="11"/>
        <color theme="1"/>
        <rFont val="Calibri"/>
        <family val="2"/>
        <scheme val="minor"/>
      </rPr>
      <t>Intersection Benefits</t>
    </r>
    <r>
      <rPr>
        <sz val="11"/>
        <color theme="1"/>
        <rFont val="Calibri"/>
        <family val="2"/>
        <scheme val="minor"/>
      </rPr>
      <t xml:space="preserve"> and </t>
    </r>
    <r>
      <rPr>
        <b/>
        <i/>
        <sz val="11"/>
        <color theme="1"/>
        <rFont val="Calibri"/>
        <family val="2"/>
        <scheme val="minor"/>
      </rPr>
      <t xml:space="preserve">Freeway (HCS) Benefits. </t>
    </r>
  </si>
  <si>
    <t xml:space="preserve">Version </t>
  </si>
  <si>
    <t xml:space="preserve">Date </t>
  </si>
  <si>
    <t>Change</t>
  </si>
  <si>
    <t>Author</t>
  </si>
  <si>
    <t>HNTB</t>
  </si>
  <si>
    <t>TOTAL PROJECT COSTS (Present Year Value)</t>
  </si>
  <si>
    <t>Rate</t>
  </si>
  <si>
    <t>Years</t>
  </si>
  <si>
    <t>Version 2.1</t>
  </si>
  <si>
    <t xml:space="preserve">First version for distribution. </t>
  </si>
  <si>
    <t>- Construction costs for each alternative must be determined by the Preparer. Preparer may use Construction Costs or a separate format to determine construction cost.</t>
  </si>
  <si>
    <t>Freeway (HCS) Benefits tab:
- Revised instructions for segment length. 
- Revised pop-up message on segment length cells (M2, AC2)</t>
  </si>
  <si>
    <t>SUBTOTAL CONSTRUCTION ESTIMATE (ROUNDED)</t>
  </si>
  <si>
    <t>PE Estimate</t>
  </si>
  <si>
    <t>ROW Estimate</t>
  </si>
  <si>
    <t>Total Estimate</t>
  </si>
  <si>
    <t>CON Estimate</t>
  </si>
  <si>
    <t>Present Year Value</t>
  </si>
  <si>
    <t>Inflation</t>
  </si>
  <si>
    <t>Future Year Value</t>
  </si>
  <si>
    <t>TOTAL PROJECT COSTS SUMMARY (With Inflation)</t>
  </si>
  <si>
    <t>Updated 'Construction Costs' tab:
- Moved CEI from PE to CON
- Revised inflation to apply separately to PE, ROW, and CON</t>
  </si>
  <si>
    <t>MDOT</t>
  </si>
  <si>
    <t>Updated 'Construction Costs' tab:
- Removed PE &amp; EPE from including CEI in its percentage
- Updated default CE &amp; PE percentages to 15% for unknown funding source</t>
  </si>
  <si>
    <t>EPE ESTIMATE (ROUNDED)</t>
  </si>
  <si>
    <t>EPE Estimate</t>
  </si>
  <si>
    <t>Updated 'Construction Costs' tab:
- Separated PE &amp; EPE costs - EPE value to be entered manually
- Created an EPE inflation year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</si>
</sst>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quot;$&quot;#,##0.00"/>
    <numFmt numFmtId="165" formatCode="_(&quot;$&quot;* #,##0_);_(&quot;$&quot;* \(#,##0\);_(&quot;$&quot;* &quot;-&quot;??_);_(@_)"/>
    <numFmt numFmtId="166" formatCode="0.0"/>
    <numFmt numFmtId="167" formatCode="_(* #,##0_);_(* \(#,##0\);_(* &quot;-&quot;??_);_(@_)"/>
    <numFmt numFmtId="168" formatCode="h:mm;@"/>
    <numFmt numFmtId="169" formatCode="[$-409]h:mm\ AM/PM;@"/>
    <numFmt numFmtId="170" formatCode="0.0%"/>
  </numFmts>
  <fonts count="36">
    <font>
      <sz val="11"/>
      <color theme="1"/>
      <name val="Calibri"/>
      <family val="2"/>
      <scheme val="minor"/>
    </font>
    <font>
      <sz val="10"/>
      <color theme="1"/>
      <name val="Interstate-Light"/>
    </font>
    <font>
      <b/>
      <sz val="10"/>
      <color rgb="FF000000"/>
      <name val="Interstate-Light"/>
    </font>
    <font>
      <sz val="10"/>
      <color rgb="FF000000"/>
      <name val="Interstate-Light"/>
    </font>
    <font>
      <sz val="12"/>
      <name val="Arial"/>
      <family val="2"/>
    </font>
    <font>
      <sz val="10"/>
      <name val="Arial"/>
      <family val="2"/>
    </font>
    <font>
      <b/>
      <sz val="11"/>
      <color theme="1"/>
      <name val="Calibri"/>
      <family val="2"/>
      <scheme val="minor"/>
    </font>
    <font>
      <b/>
      <sz val="14"/>
      <color theme="1"/>
      <name val="Calibri"/>
      <family val="2"/>
      <scheme val="minor"/>
    </font>
    <font>
      <b/>
      <u/>
      <sz val="12"/>
      <color theme="1"/>
      <name val="Calibri"/>
      <family val="2"/>
      <scheme val="minor"/>
    </font>
    <font>
      <sz val="11"/>
      <name val="Calibri"/>
      <family val="2"/>
      <scheme val="minor"/>
    </font>
    <font>
      <sz val="11"/>
      <color theme="1"/>
      <name val="Arial"/>
      <family val="2"/>
    </font>
    <font>
      <sz val="11"/>
      <color theme="1"/>
      <name val="Calibri"/>
      <family val="2"/>
      <scheme val="minor"/>
    </font>
    <font>
      <b/>
      <sz val="9"/>
      <color indexed="81"/>
      <name val="Tahoma"/>
      <family val="2"/>
    </font>
    <font>
      <sz val="9"/>
      <color indexed="81"/>
      <name val="Tahoma"/>
      <family val="2"/>
    </font>
    <font>
      <vertAlign val="subscript"/>
      <sz val="9"/>
      <color indexed="81"/>
      <name val="Tahoma"/>
      <family val="2"/>
    </font>
    <font>
      <sz val="11"/>
      <color rgb="FFFF0000"/>
      <name val="Calibri"/>
      <family val="2"/>
      <scheme val="minor"/>
    </font>
    <font>
      <sz val="11"/>
      <color theme="0" tint="-0.249977111117893"/>
      <name val="Calibri"/>
      <family val="2"/>
      <scheme val="minor"/>
    </font>
    <font>
      <i/>
      <sz val="11"/>
      <color theme="1"/>
      <name val="Calibri"/>
      <family val="2"/>
      <scheme val="minor"/>
    </font>
    <font>
      <b/>
      <sz val="11"/>
      <name val="Calibri"/>
      <family val="2"/>
      <scheme val="minor"/>
    </font>
    <font>
      <b/>
      <sz val="16"/>
      <name val="Calibri"/>
      <family val="2"/>
      <scheme val="minor"/>
    </font>
    <font>
      <sz val="16"/>
      <name val="Calibri"/>
      <family val="2"/>
      <scheme val="minor"/>
    </font>
    <font>
      <b/>
      <sz val="11"/>
      <color rgb="FFFF0000"/>
      <name val="Calibri"/>
      <family val="2"/>
      <scheme val="minor"/>
    </font>
    <font>
      <b/>
      <i/>
      <sz val="11"/>
      <color theme="1"/>
      <name val="Calibri"/>
      <family val="2"/>
      <scheme val="minor"/>
    </font>
    <font>
      <b/>
      <sz val="10"/>
      <color rgb="FF000000"/>
      <name val="Calibri"/>
      <family val="2"/>
      <scheme val="minor"/>
    </font>
    <font>
      <sz val="10"/>
      <color rgb="FF000000"/>
      <name val="Calibri"/>
      <family val="2"/>
      <scheme val="minor"/>
    </font>
    <font>
      <sz val="10"/>
      <color theme="1"/>
      <name val="Calibri"/>
      <family val="2"/>
      <scheme val="minor"/>
    </font>
    <font>
      <b/>
      <sz val="10"/>
      <color theme="1"/>
      <name val="Calibri"/>
      <family val="2"/>
      <scheme val="minor"/>
    </font>
    <font>
      <b/>
      <sz val="10"/>
      <name val="Calibri"/>
      <family val="2"/>
      <scheme val="minor"/>
    </font>
    <font>
      <i/>
      <u/>
      <sz val="10"/>
      <name val="Calibri"/>
      <family val="2"/>
      <scheme val="minor"/>
    </font>
    <font>
      <i/>
      <sz val="10"/>
      <color rgb="FF000000"/>
      <name val="Calibri"/>
      <family val="2"/>
      <scheme val="minor"/>
    </font>
    <font>
      <b/>
      <u/>
      <sz val="10"/>
      <name val="Calibri"/>
      <family val="2"/>
      <scheme val="minor"/>
    </font>
    <font>
      <sz val="10"/>
      <color indexed="22"/>
      <name val="Calibri"/>
      <family val="2"/>
      <scheme val="minor"/>
    </font>
    <font>
      <sz val="10"/>
      <name val="Calibri"/>
      <family val="2"/>
      <scheme val="minor"/>
    </font>
    <font>
      <sz val="10"/>
      <color rgb="FFFF0000"/>
      <name val="Calibri"/>
      <family val="2"/>
      <scheme val="minor"/>
    </font>
    <font>
      <sz val="10"/>
      <color theme="0" tint="-0.249977111117893"/>
      <name val="Calibri"/>
      <family val="2"/>
      <scheme val="minor"/>
    </font>
    <font>
      <sz val="12"/>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FFC000"/>
        <bgColor indexed="64"/>
      </patternFill>
    </fill>
    <fill>
      <patternFill patternType="solid">
        <fgColor theme="4" tint="0.79998168889431442"/>
        <bgColor indexed="64"/>
      </patternFill>
    </fill>
    <fill>
      <patternFill patternType="solid">
        <fgColor indexed="22"/>
        <bgColor indexed="64"/>
      </patternFill>
    </fill>
    <fill>
      <patternFill patternType="solid">
        <fgColor theme="5" tint="0.59999389629810485"/>
        <bgColor indexed="64"/>
      </patternFill>
    </fill>
    <fill>
      <patternFill patternType="solid">
        <fgColor theme="7" tint="0.39997558519241921"/>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theme="1"/>
      </right>
      <top style="medium">
        <color indexed="64"/>
      </top>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style="thin">
        <color indexed="64"/>
      </top>
      <bottom style="medium">
        <color indexed="64"/>
      </bottom>
      <diagonal/>
    </border>
    <border>
      <left style="thin">
        <color indexed="64"/>
      </left>
      <right style="medium">
        <color theme="1"/>
      </right>
      <top style="medium">
        <color indexed="64"/>
      </top>
      <bottom style="medium">
        <color indexed="64"/>
      </bottom>
      <diagonal/>
    </border>
    <border>
      <left style="thin">
        <color indexed="64"/>
      </left>
      <right style="medium">
        <color theme="1"/>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top style="thin">
        <color indexed="64"/>
      </top>
      <bottom style="thin">
        <color indexed="64"/>
      </bottom>
      <diagonal/>
    </border>
    <border>
      <left style="thin">
        <color theme="1"/>
      </left>
      <right style="thin">
        <color theme="1"/>
      </right>
      <top/>
      <bottom style="thin">
        <color indexed="64"/>
      </bottom>
      <diagonal/>
    </border>
    <border>
      <left style="thin">
        <color theme="1"/>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0" fontId="5" fillId="0" borderId="0"/>
    <xf numFmtId="0" fontId="5" fillId="0" borderId="0"/>
    <xf numFmtId="44"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cellStyleXfs>
  <cellXfs count="405">
    <xf numFmtId="0" fontId="0" fillId="0" borderId="0" xfId="0"/>
    <xf numFmtId="0" fontId="0" fillId="2" borderId="4" xfId="0" applyFill="1" applyBorder="1"/>
    <xf numFmtId="0" fontId="0" fillId="2" borderId="8" xfId="0" applyFill="1" applyBorder="1"/>
    <xf numFmtId="0" fontId="0" fillId="2" borderId="9" xfId="0" applyFill="1" applyBorder="1"/>
    <xf numFmtId="0" fontId="0" fillId="2" borderId="0" xfId="0" applyFill="1"/>
    <xf numFmtId="0" fontId="0" fillId="2" borderId="10" xfId="0" applyFill="1" applyBorder="1"/>
    <xf numFmtId="0" fontId="0" fillId="2" borderId="11" xfId="0" applyFill="1" applyBorder="1"/>
    <xf numFmtId="0" fontId="0" fillId="2" borderId="0" xfId="0" applyFill="1" applyAlignment="1">
      <alignment wrapText="1"/>
    </xf>
    <xf numFmtId="0" fontId="8" fillId="2" borderId="0" xfId="0" applyFont="1" applyFill="1"/>
    <xf numFmtId="0" fontId="0" fillId="2" borderId="0" xfId="0" applyFill="1" applyAlignment="1">
      <alignment horizontal="left" wrapText="1"/>
    </xf>
    <xf numFmtId="44" fontId="4" fillId="4" borderId="5" xfId="0" applyNumberFormat="1" applyFont="1" applyFill="1" applyBorder="1" applyAlignment="1">
      <alignment horizontal="center"/>
    </xf>
    <xf numFmtId="0" fontId="4" fillId="3" borderId="5" xfId="0" applyFont="1" applyFill="1" applyBorder="1" applyAlignment="1">
      <alignment horizontal="center"/>
    </xf>
    <xf numFmtId="0" fontId="0" fillId="2" borderId="7" xfId="0" applyFill="1" applyBorder="1"/>
    <xf numFmtId="0" fontId="0" fillId="2" borderId="12" xfId="0" applyFill="1" applyBorder="1" applyAlignment="1">
      <alignment vertical="center"/>
    </xf>
    <xf numFmtId="0" fontId="0" fillId="2" borderId="12" xfId="0" quotePrefix="1" applyFill="1" applyBorder="1" applyAlignment="1">
      <alignment horizontal="left" wrapText="1" indent="2"/>
    </xf>
    <xf numFmtId="0" fontId="0" fillId="2" borderId="13" xfId="0" applyFill="1" applyBorder="1"/>
    <xf numFmtId="0" fontId="0" fillId="2" borderId="0" xfId="0" applyFill="1" applyAlignment="1">
      <alignment vertical="center"/>
    </xf>
    <xf numFmtId="0" fontId="0" fillId="2" borderId="0" xfId="0" quotePrefix="1" applyFill="1" applyAlignment="1">
      <alignment horizontal="left" indent="2"/>
    </xf>
    <xf numFmtId="49" fontId="0" fillId="2" borderId="0" xfId="0" applyNumberFormat="1" applyFill="1" applyAlignment="1">
      <alignment horizontal="center"/>
    </xf>
    <xf numFmtId="0" fontId="0" fillId="2" borderId="0" xfId="0" applyFill="1" applyAlignment="1">
      <alignment horizontal="left" indent="3"/>
    </xf>
    <xf numFmtId="0" fontId="0" fillId="2" borderId="0" xfId="0" applyFill="1" applyAlignment="1">
      <alignment horizontal="left" indent="2"/>
    </xf>
    <xf numFmtId="0" fontId="6" fillId="0" borderId="0" xfId="0" applyFont="1"/>
    <xf numFmtId="0" fontId="6" fillId="2" borderId="0" xfId="0" applyFont="1" applyFill="1"/>
    <xf numFmtId="0" fontId="6" fillId="0" borderId="44" xfId="0" applyFont="1" applyBorder="1" applyAlignment="1">
      <alignment horizontal="center"/>
    </xf>
    <xf numFmtId="0" fontId="6" fillId="4" borderId="40" xfId="0" applyFont="1" applyFill="1" applyBorder="1" applyAlignment="1">
      <alignment horizontal="center"/>
    </xf>
    <xf numFmtId="0" fontId="6" fillId="0" borderId="39" xfId="0" applyFont="1" applyBorder="1" applyAlignment="1">
      <alignment horizontal="center"/>
    </xf>
    <xf numFmtId="0" fontId="6" fillId="0" borderId="46" xfId="0" applyFont="1" applyBorder="1" applyAlignment="1">
      <alignment horizontal="center"/>
    </xf>
    <xf numFmtId="0" fontId="6" fillId="0" borderId="41" xfId="0" applyFont="1" applyBorder="1" applyAlignment="1">
      <alignment horizontal="center"/>
    </xf>
    <xf numFmtId="0" fontId="6" fillId="0" borderId="31" xfId="0" applyFont="1" applyBorder="1" applyAlignment="1">
      <alignment horizontal="center"/>
    </xf>
    <xf numFmtId="0" fontId="6" fillId="0" borderId="45" xfId="0" applyFont="1" applyBorder="1" applyAlignment="1">
      <alignment horizontal="center"/>
    </xf>
    <xf numFmtId="166" fontId="6" fillId="4" borderId="23" xfId="0" applyNumberFormat="1" applyFont="1" applyFill="1" applyBorder="1" applyAlignment="1">
      <alignment horizontal="center"/>
    </xf>
    <xf numFmtId="166" fontId="6" fillId="4" borderId="24" xfId="0" applyNumberFormat="1" applyFont="1" applyFill="1" applyBorder="1" applyAlignment="1">
      <alignment horizontal="center"/>
    </xf>
    <xf numFmtId="166" fontId="6" fillId="4" borderId="25" xfId="0" applyNumberFormat="1" applyFont="1" applyFill="1" applyBorder="1" applyAlignment="1">
      <alignment horizontal="center"/>
    </xf>
    <xf numFmtId="0" fontId="15" fillId="10" borderId="53" xfId="0" applyFont="1" applyFill="1" applyBorder="1"/>
    <xf numFmtId="0" fontId="6" fillId="4" borderId="32" xfId="0" applyFont="1" applyFill="1" applyBorder="1" applyAlignment="1">
      <alignment horizontal="center"/>
    </xf>
    <xf numFmtId="0" fontId="16" fillId="10" borderId="53" xfId="0" applyFont="1" applyFill="1" applyBorder="1"/>
    <xf numFmtId="2" fontId="6" fillId="4" borderId="46" xfId="0" applyNumberFormat="1" applyFont="1" applyFill="1" applyBorder="1" applyAlignment="1">
      <alignment horizontal="center"/>
    </xf>
    <xf numFmtId="0" fontId="6" fillId="0" borderId="39" xfId="0" applyFont="1" applyBorder="1" applyAlignment="1">
      <alignment horizontal="center" vertical="center"/>
    </xf>
    <xf numFmtId="0" fontId="6" fillId="0" borderId="46" xfId="0" applyFont="1" applyBorder="1" applyAlignment="1">
      <alignment horizontal="center" vertical="center"/>
    </xf>
    <xf numFmtId="0" fontId="6" fillId="0" borderId="56" xfId="0" applyFont="1" applyBorder="1" applyAlignment="1">
      <alignment horizontal="center" vertical="center"/>
    </xf>
    <xf numFmtId="166" fontId="6" fillId="4" borderId="57" xfId="0" applyNumberFormat="1" applyFont="1" applyFill="1" applyBorder="1" applyAlignment="1">
      <alignment horizontal="center"/>
    </xf>
    <xf numFmtId="0" fontId="2" fillId="2" borderId="0" xfId="0" applyFont="1" applyFill="1" applyAlignment="1">
      <alignment horizontal="center" vertical="center"/>
    </xf>
    <xf numFmtId="6" fontId="1" fillId="2" borderId="0" xfId="0" applyNumberFormat="1" applyFont="1" applyFill="1" applyAlignment="1">
      <alignment horizontal="center" vertical="center"/>
    </xf>
    <xf numFmtId="6" fontId="3" fillId="2" borderId="0" xfId="0" applyNumberFormat="1" applyFont="1" applyFill="1" applyAlignment="1">
      <alignment horizontal="center" vertical="center"/>
    </xf>
    <xf numFmtId="2" fontId="3" fillId="2" borderId="0" xfId="0" applyNumberFormat="1" applyFont="1" applyFill="1" applyAlignment="1">
      <alignment horizontal="center" vertical="center"/>
    </xf>
    <xf numFmtId="0" fontId="17" fillId="2" borderId="0" xfId="0" applyFont="1" applyFill="1"/>
    <xf numFmtId="0" fontId="2" fillId="2" borderId="0" xfId="0" applyFont="1" applyFill="1" applyAlignment="1">
      <alignment horizontal="center" vertical="center" wrapText="1"/>
    </xf>
    <xf numFmtId="0" fontId="2" fillId="2" borderId="0" xfId="0" applyFont="1" applyFill="1" applyAlignment="1">
      <alignment vertical="center" wrapText="1"/>
    </xf>
    <xf numFmtId="6" fontId="3" fillId="2" borderId="0" xfId="0" applyNumberFormat="1" applyFont="1" applyFill="1" applyAlignment="1">
      <alignment horizontal="center" vertical="center" wrapText="1"/>
    </xf>
    <xf numFmtId="0" fontId="3" fillId="2" borderId="0" xfId="0" applyFont="1" applyFill="1" applyAlignment="1">
      <alignment vertical="center" wrapText="1"/>
    </xf>
    <xf numFmtId="0" fontId="0" fillId="2" borderId="0" xfId="0" applyFill="1" applyAlignment="1">
      <alignment horizontal="left"/>
    </xf>
    <xf numFmtId="0" fontId="0" fillId="2" borderId="0" xfId="0" applyFill="1" applyAlignment="1">
      <alignment horizontal="center" vertical="center"/>
    </xf>
    <xf numFmtId="164" fontId="0" fillId="2" borderId="0" xfId="0" applyNumberFormat="1" applyFill="1" applyAlignment="1">
      <alignment vertical="center"/>
    </xf>
    <xf numFmtId="0" fontId="10" fillId="2" borderId="0" xfId="0" applyFont="1" applyFill="1" applyAlignment="1">
      <alignment horizontal="left"/>
    </xf>
    <xf numFmtId="0" fontId="10" fillId="2" borderId="0" xfId="0" applyFont="1" applyFill="1"/>
    <xf numFmtId="6" fontId="1" fillId="2" borderId="0" xfId="0" applyNumberFormat="1" applyFont="1" applyFill="1" applyAlignment="1">
      <alignment horizontal="center" vertical="center" wrapText="1"/>
    </xf>
    <xf numFmtId="0" fontId="0" fillId="2" borderId="0" xfId="0" applyFill="1" applyAlignment="1">
      <alignment horizontal="center"/>
    </xf>
    <xf numFmtId="0" fontId="9" fillId="2" borderId="0" xfId="0" applyFont="1" applyFill="1" applyAlignment="1">
      <alignment vertical="center"/>
    </xf>
    <xf numFmtId="0" fontId="9" fillId="2" borderId="0" xfId="0" applyFont="1" applyFill="1" applyAlignment="1">
      <alignment horizontal="center" vertical="center"/>
    </xf>
    <xf numFmtId="9" fontId="9" fillId="2" borderId="0" xfId="0" applyNumberFormat="1" applyFont="1" applyFill="1" applyAlignment="1">
      <alignment horizontal="center" vertical="center"/>
    </xf>
    <xf numFmtId="42" fontId="18" fillId="2" borderId="0" xfId="0" applyNumberFormat="1" applyFont="1" applyFill="1" applyAlignment="1">
      <alignment vertical="center"/>
    </xf>
    <xf numFmtId="0" fontId="18" fillId="2" borderId="0" xfId="0" applyFont="1" applyFill="1" applyAlignment="1">
      <alignment horizontal="center" vertical="center"/>
    </xf>
    <xf numFmtId="42" fontId="18" fillId="2" borderId="0" xfId="0" applyNumberFormat="1" applyFont="1" applyFill="1" applyAlignment="1">
      <alignment horizontal="center" vertical="center"/>
    </xf>
    <xf numFmtId="42" fontId="9" fillId="3" borderId="59" xfId="0" applyNumberFormat="1" applyFont="1" applyFill="1" applyBorder="1" applyAlignment="1">
      <alignment vertical="center"/>
    </xf>
    <xf numFmtId="42" fontId="9" fillId="2" borderId="0" xfId="0" applyNumberFormat="1" applyFont="1" applyFill="1" applyAlignment="1">
      <alignment vertical="center"/>
    </xf>
    <xf numFmtId="0" fontId="18" fillId="0" borderId="24" xfId="0" applyFont="1" applyBorder="1" applyAlignment="1">
      <alignment horizontal="center" vertical="center" wrapText="1"/>
    </xf>
    <xf numFmtId="0" fontId="9" fillId="3" borderId="30"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49" fontId="18" fillId="2" borderId="0" xfId="0" applyNumberFormat="1" applyFont="1" applyFill="1" applyAlignment="1">
      <alignment horizontal="right" vertical="center"/>
    </xf>
    <xf numFmtId="42" fontId="18" fillId="2" borderId="0" xfId="0" applyNumberFormat="1" applyFont="1" applyFill="1" applyAlignment="1">
      <alignment horizontal="right" vertical="center"/>
    </xf>
    <xf numFmtId="0" fontId="21" fillId="2" borderId="0" xfId="0" applyFont="1" applyFill="1" applyAlignment="1">
      <alignment horizontal="right" vertical="center"/>
    </xf>
    <xf numFmtId="42" fontId="21" fillId="2" borderId="0" xfId="0" applyNumberFormat="1" applyFont="1" applyFill="1" applyAlignment="1">
      <alignment vertical="center"/>
    </xf>
    <xf numFmtId="0" fontId="9" fillId="2" borderId="0" xfId="0" applyFont="1" applyFill="1" applyAlignment="1">
      <alignment vertical="center" wrapText="1"/>
    </xf>
    <xf numFmtId="0" fontId="9" fillId="3" borderId="3" xfId="0" applyFont="1" applyFill="1" applyBorder="1" applyAlignment="1">
      <alignment vertical="center"/>
    </xf>
    <xf numFmtId="44" fontId="9" fillId="3" borderId="3" xfId="3" applyFont="1" applyFill="1" applyBorder="1" applyAlignment="1">
      <alignment vertical="center"/>
    </xf>
    <xf numFmtId="49" fontId="9" fillId="3" borderId="3" xfId="0" applyNumberFormat="1" applyFont="1" applyFill="1" applyBorder="1" applyAlignment="1">
      <alignment vertical="center"/>
    </xf>
    <xf numFmtId="44" fontId="9" fillId="3" borderId="3" xfId="0" applyNumberFormat="1" applyFont="1" applyFill="1" applyBorder="1" applyAlignment="1">
      <alignment vertical="center"/>
    </xf>
    <xf numFmtId="42" fontId="9" fillId="4" borderId="35" xfId="0" applyNumberFormat="1" applyFont="1" applyFill="1" applyBorder="1" applyAlignment="1">
      <alignment vertical="center"/>
    </xf>
    <xf numFmtId="42" fontId="9" fillId="4" borderId="1" xfId="0" applyNumberFormat="1" applyFont="1" applyFill="1" applyBorder="1" applyAlignment="1">
      <alignment vertical="center"/>
    </xf>
    <xf numFmtId="42" fontId="9" fillId="4" borderId="39" xfId="0" applyNumberFormat="1" applyFont="1" applyFill="1" applyBorder="1" applyAlignment="1">
      <alignment vertical="center"/>
    </xf>
    <xf numFmtId="0" fontId="9" fillId="3" borderId="61" xfId="0" applyFont="1" applyFill="1" applyBorder="1" applyAlignment="1">
      <alignment vertical="center"/>
    </xf>
    <xf numFmtId="3" fontId="9" fillId="3" borderId="3" xfId="0" applyNumberFormat="1" applyFont="1" applyFill="1" applyBorder="1" applyAlignment="1">
      <alignment vertical="center"/>
    </xf>
    <xf numFmtId="0" fontId="18" fillId="0" borderId="26" xfId="0" applyFont="1" applyBorder="1" applyAlignment="1">
      <alignment vertical="center" wrapText="1"/>
    </xf>
    <xf numFmtId="0" fontId="18" fillId="0" borderId="60" xfId="0" applyFont="1" applyBorder="1" applyAlignment="1">
      <alignment vertical="center" wrapText="1"/>
    </xf>
    <xf numFmtId="0" fontId="9" fillId="3" borderId="53" xfId="0" applyFont="1" applyFill="1" applyBorder="1" applyAlignment="1">
      <alignment vertical="center"/>
    </xf>
    <xf numFmtId="0" fontId="21" fillId="2" borderId="0" xfId="0" applyFont="1" applyFill="1" applyAlignment="1">
      <alignment vertical="center"/>
    </xf>
    <xf numFmtId="0" fontId="9" fillId="3" borderId="1" xfId="0" applyFont="1" applyFill="1" applyBorder="1" applyAlignment="1">
      <alignment vertical="center"/>
    </xf>
    <xf numFmtId="0" fontId="9" fillId="3" borderId="34" xfId="0" applyFont="1" applyFill="1" applyBorder="1" applyAlignment="1">
      <alignment vertical="center"/>
    </xf>
    <xf numFmtId="44" fontId="9" fillId="3" borderId="34" xfId="0" applyNumberFormat="1" applyFont="1" applyFill="1" applyBorder="1" applyAlignment="1">
      <alignment vertical="center"/>
    </xf>
    <xf numFmtId="0" fontId="18" fillId="0" borderId="25" xfId="0" applyFont="1" applyBorder="1" applyAlignment="1">
      <alignment vertical="center" wrapText="1"/>
    </xf>
    <xf numFmtId="42" fontId="18" fillId="4" borderId="5" xfId="0" applyNumberFormat="1" applyFont="1" applyFill="1" applyBorder="1" applyAlignment="1">
      <alignment vertical="center"/>
    </xf>
    <xf numFmtId="42" fontId="18" fillId="4" borderId="20" xfId="0" applyNumberFormat="1" applyFont="1" applyFill="1" applyBorder="1" applyAlignment="1">
      <alignment vertical="center"/>
    </xf>
    <xf numFmtId="0" fontId="0" fillId="2" borderId="0" xfId="0" applyFill="1" applyAlignment="1">
      <alignment horizontal="left" vertical="center" wrapText="1"/>
    </xf>
    <xf numFmtId="0" fontId="0" fillId="2" borderId="0" xfId="0" applyFill="1" applyAlignment="1">
      <alignment horizontal="left" vertical="center" wrapText="1" indent="1"/>
    </xf>
    <xf numFmtId="0" fontId="6" fillId="2" borderId="0" xfId="0" applyFont="1" applyFill="1" applyAlignment="1">
      <alignment horizontal="left" vertical="center" wrapText="1" indent="1"/>
    </xf>
    <xf numFmtId="0" fontId="4" fillId="11" borderId="5" xfId="0" applyFont="1" applyFill="1" applyBorder="1" applyAlignment="1">
      <alignment horizontal="center"/>
    </xf>
    <xf numFmtId="0" fontId="0" fillId="2" borderId="0" xfId="0" applyFill="1" applyAlignment="1">
      <alignment vertical="top" wrapText="1"/>
    </xf>
    <xf numFmtId="0" fontId="0" fillId="2" borderId="0" xfId="0" quotePrefix="1" applyFill="1" applyAlignment="1">
      <alignment vertical="top" wrapText="1"/>
    </xf>
    <xf numFmtId="0" fontId="4" fillId="2" borderId="0" xfId="0" applyFont="1" applyFill="1"/>
    <xf numFmtId="9" fontId="9" fillId="2" borderId="0" xfId="0" applyNumberFormat="1" applyFont="1" applyFill="1" applyAlignment="1">
      <alignment vertical="center"/>
    </xf>
    <xf numFmtId="9" fontId="9" fillId="2" borderId="0" xfId="4" applyFont="1" applyFill="1" applyBorder="1" applyAlignment="1">
      <alignment vertical="center"/>
    </xf>
    <xf numFmtId="0" fontId="6" fillId="0" borderId="0" xfId="0" applyFont="1" applyAlignment="1">
      <alignment horizontal="center"/>
    </xf>
    <xf numFmtId="0" fontId="6" fillId="2" borderId="0" xfId="0" applyFont="1" applyFill="1" applyAlignment="1">
      <alignment horizontal="center"/>
    </xf>
    <xf numFmtId="165" fontId="9" fillId="4" borderId="51" xfId="0" applyNumberFormat="1" applyFont="1" applyFill="1" applyBorder="1" applyAlignment="1">
      <alignment vertical="center"/>
    </xf>
    <xf numFmtId="165" fontId="9" fillId="4" borderId="32" xfId="0" applyNumberFormat="1" applyFont="1" applyFill="1" applyBorder="1" applyAlignment="1">
      <alignment vertical="center"/>
    </xf>
    <xf numFmtId="165" fontId="9" fillId="4" borderId="46" xfId="0" applyNumberFormat="1" applyFont="1" applyFill="1" applyBorder="1" applyAlignment="1">
      <alignment vertical="center"/>
    </xf>
    <xf numFmtId="165" fontId="9" fillId="4" borderId="32" xfId="3" applyNumberFormat="1" applyFont="1" applyFill="1" applyBorder="1" applyAlignment="1">
      <alignment vertical="center"/>
    </xf>
    <xf numFmtId="42" fontId="9" fillId="3" borderId="24" xfId="0" applyNumberFormat="1" applyFont="1" applyFill="1" applyBorder="1" applyAlignment="1">
      <alignment vertical="center"/>
    </xf>
    <xf numFmtId="0" fontId="4" fillId="12" borderId="5" xfId="0" applyFont="1" applyFill="1" applyBorder="1"/>
    <xf numFmtId="0" fontId="9" fillId="12" borderId="50" xfId="0" applyFont="1" applyFill="1" applyBorder="1" applyAlignment="1">
      <alignment horizontal="center" vertical="center"/>
    </xf>
    <xf numFmtId="0" fontId="9" fillId="12" borderId="35" xfId="0" applyFont="1" applyFill="1" applyBorder="1" applyAlignment="1">
      <alignment vertical="center"/>
    </xf>
    <xf numFmtId="0" fontId="9" fillId="12" borderId="35" xfId="0" applyFont="1" applyFill="1" applyBorder="1" applyAlignment="1">
      <alignment horizontal="center" vertical="center"/>
    </xf>
    <xf numFmtId="0" fontId="9" fillId="12" borderId="31" xfId="0" applyFont="1" applyFill="1" applyBorder="1" applyAlignment="1">
      <alignment horizontal="center" vertical="center"/>
    </xf>
    <xf numFmtId="0" fontId="9" fillId="12" borderId="1" xfId="0" applyFont="1" applyFill="1" applyBorder="1" applyAlignment="1">
      <alignment vertical="center"/>
    </xf>
    <xf numFmtId="0" fontId="9" fillId="12" borderId="1" xfId="0" applyFont="1" applyFill="1" applyBorder="1" applyAlignment="1">
      <alignment horizontal="center" vertical="center"/>
    </xf>
    <xf numFmtId="0" fontId="9" fillId="12" borderId="31" xfId="2" applyFont="1" applyFill="1" applyBorder="1" applyAlignment="1">
      <alignment horizontal="center" vertical="center"/>
    </xf>
    <xf numFmtId="0" fontId="9" fillId="12" borderId="1" xfId="2" applyFont="1" applyFill="1" applyBorder="1" applyAlignment="1">
      <alignment vertical="center"/>
    </xf>
    <xf numFmtId="0" fontId="9" fillId="12" borderId="45" xfId="0" applyFont="1" applyFill="1" applyBorder="1" applyAlignment="1">
      <alignment horizontal="center" vertical="center"/>
    </xf>
    <xf numFmtId="0" fontId="9" fillId="12" borderId="39" xfId="0" applyFont="1" applyFill="1" applyBorder="1" applyAlignment="1">
      <alignment vertical="center"/>
    </xf>
    <xf numFmtId="0" fontId="9" fillId="12" borderId="39" xfId="0" applyFont="1" applyFill="1" applyBorder="1" applyAlignment="1">
      <alignment horizontal="center" vertical="center"/>
    </xf>
    <xf numFmtId="9" fontId="9" fillId="12" borderId="35" xfId="0" applyNumberFormat="1" applyFont="1" applyFill="1" applyBorder="1" applyAlignment="1">
      <alignment horizontal="center" vertical="center"/>
    </xf>
    <xf numFmtId="9" fontId="9" fillId="12" borderId="1" xfId="0" applyNumberFormat="1" applyFont="1" applyFill="1" applyBorder="1" applyAlignment="1">
      <alignment horizontal="center" vertical="center"/>
    </xf>
    <xf numFmtId="9" fontId="9" fillId="12" borderId="39" xfId="0" applyNumberFormat="1" applyFont="1" applyFill="1" applyBorder="1" applyAlignment="1">
      <alignment horizontal="center" vertical="center"/>
    </xf>
    <xf numFmtId="0" fontId="9" fillId="12" borderId="50" xfId="0" applyFont="1" applyFill="1" applyBorder="1" applyAlignment="1">
      <alignment vertical="center"/>
    </xf>
    <xf numFmtId="0" fontId="9" fillId="12" borderId="31" xfId="0" applyFont="1" applyFill="1" applyBorder="1" applyAlignment="1">
      <alignment vertical="center"/>
    </xf>
    <xf numFmtId="0" fontId="9" fillId="12" borderId="45" xfId="0" applyFont="1" applyFill="1" applyBorder="1" applyAlignment="1">
      <alignment vertical="center"/>
    </xf>
    <xf numFmtId="9" fontId="9" fillId="12" borderId="35" xfId="4" applyFont="1" applyFill="1" applyBorder="1" applyAlignment="1">
      <alignment vertical="center"/>
    </xf>
    <xf numFmtId="9" fontId="9" fillId="12" borderId="1" xfId="4" applyFont="1" applyFill="1" applyBorder="1" applyAlignment="1">
      <alignment vertical="center"/>
    </xf>
    <xf numFmtId="0" fontId="9" fillId="12" borderId="30" xfId="0" applyFont="1" applyFill="1" applyBorder="1" applyAlignment="1">
      <alignment horizontal="center" vertical="center"/>
    </xf>
    <xf numFmtId="1" fontId="9" fillId="12" borderId="52" xfId="0" applyNumberFormat="1" applyFont="1" applyFill="1" applyBorder="1" applyAlignment="1">
      <alignment vertical="center"/>
    </xf>
    <xf numFmtId="0" fontId="9" fillId="12" borderId="26" xfId="0" applyFont="1" applyFill="1" applyBorder="1" applyAlignment="1">
      <alignment horizontal="center" vertical="center"/>
    </xf>
    <xf numFmtId="0" fontId="9" fillId="12" borderId="60" xfId="0" applyFont="1" applyFill="1" applyBorder="1" applyAlignment="1">
      <alignment vertical="center"/>
    </xf>
    <xf numFmtId="0" fontId="0" fillId="0" borderId="0" xfId="0" applyAlignment="1">
      <alignment vertical="center"/>
    </xf>
    <xf numFmtId="0" fontId="0" fillId="2" borderId="6" xfId="0" applyFill="1" applyBorder="1" applyAlignment="1">
      <alignment vertical="center"/>
    </xf>
    <xf numFmtId="0" fontId="4" fillId="2" borderId="0" xfId="0" applyFont="1" applyFill="1" applyAlignment="1">
      <alignment horizontal="center"/>
    </xf>
    <xf numFmtId="0" fontId="0" fillId="2" borderId="0" xfId="0" quotePrefix="1" applyFill="1" applyAlignment="1">
      <alignment horizontal="left" vertical="center" wrapText="1" indent="1"/>
    </xf>
    <xf numFmtId="0" fontId="0" fillId="2" borderId="12" xfId="0" applyFill="1" applyBorder="1" applyAlignment="1">
      <alignment horizontal="left" vertical="center" wrapText="1"/>
    </xf>
    <xf numFmtId="0" fontId="0" fillId="2" borderId="12" xfId="0" applyFill="1" applyBorder="1" applyAlignment="1">
      <alignment horizontal="left" vertical="center" wrapText="1" indent="1"/>
    </xf>
    <xf numFmtId="0" fontId="19" fillId="2" borderId="0" xfId="0" applyFont="1" applyFill="1" applyAlignment="1">
      <alignment vertical="center"/>
    </xf>
    <xf numFmtId="0" fontId="6" fillId="2" borderId="65" xfId="0" applyFont="1" applyFill="1" applyBorder="1" applyAlignment="1">
      <alignment horizontal="center" vertical="center"/>
    </xf>
    <xf numFmtId="0" fontId="6" fillId="2" borderId="66" xfId="0" applyFont="1" applyFill="1" applyBorder="1" applyAlignment="1">
      <alignment horizontal="center" vertical="center"/>
    </xf>
    <xf numFmtId="0" fontId="19" fillId="6" borderId="15" xfId="0" applyFont="1" applyFill="1" applyBorder="1" applyAlignment="1">
      <alignment horizontal="center" vertical="center"/>
    </xf>
    <xf numFmtId="0" fontId="19" fillId="6" borderId="18" xfId="0" applyFont="1" applyFill="1" applyBorder="1" applyAlignment="1">
      <alignment horizontal="center" vertical="center"/>
    </xf>
    <xf numFmtId="0" fontId="19" fillId="6" borderId="20" xfId="0" applyFont="1" applyFill="1" applyBorder="1" applyAlignment="1">
      <alignment horizontal="center" vertical="center"/>
    </xf>
    <xf numFmtId="165" fontId="9" fillId="3" borderId="5" xfId="0" applyNumberFormat="1" applyFont="1" applyFill="1" applyBorder="1" applyAlignment="1">
      <alignment horizontal="center"/>
    </xf>
    <xf numFmtId="0" fontId="6" fillId="0" borderId="1" xfId="0" applyFont="1" applyBorder="1" applyAlignment="1">
      <alignment horizontal="center"/>
    </xf>
    <xf numFmtId="0" fontId="0" fillId="0" borderId="1" xfId="0" applyBorder="1"/>
    <xf numFmtId="0" fontId="0" fillId="0" borderId="1" xfId="0" applyBorder="1" applyAlignment="1">
      <alignment horizontal="center"/>
    </xf>
    <xf numFmtId="166" fontId="0" fillId="0" borderId="1" xfId="0" applyNumberFormat="1" applyBorder="1" applyAlignment="1">
      <alignment horizontal="center"/>
    </xf>
    <xf numFmtId="14" fontId="0" fillId="0" borderId="1" xfId="0" applyNumberFormat="1" applyBorder="1" applyAlignment="1">
      <alignment horizontal="center"/>
    </xf>
    <xf numFmtId="0" fontId="15" fillId="2" borderId="0" xfId="0" applyFont="1" applyFill="1"/>
    <xf numFmtId="0" fontId="21" fillId="2" borderId="0" xfId="0" applyFont="1" applyFill="1" applyAlignment="1">
      <alignment horizontal="center" vertical="center"/>
    </xf>
    <xf numFmtId="10" fontId="21" fillId="2" borderId="0" xfId="4" applyNumberFormat="1" applyFont="1" applyFill="1" applyBorder="1" applyAlignment="1">
      <alignment vertical="center"/>
    </xf>
    <xf numFmtId="0" fontId="0" fillId="2" borderId="0" xfId="0" quotePrefix="1" applyFill="1" applyAlignment="1">
      <alignment horizontal="left" vertical="center" wrapText="1"/>
    </xf>
    <xf numFmtId="0" fontId="0" fillId="0" borderId="1" xfId="0" applyBorder="1" applyAlignment="1">
      <alignment wrapText="1"/>
    </xf>
    <xf numFmtId="0" fontId="9" fillId="0" borderId="32" xfId="0" applyFont="1" applyBorder="1"/>
    <xf numFmtId="0" fontId="9" fillId="0" borderId="7" xfId="0" applyFont="1" applyBorder="1"/>
    <xf numFmtId="0" fontId="23" fillId="5" borderId="1" xfId="0" applyFont="1" applyFill="1" applyBorder="1" applyAlignment="1">
      <alignment horizontal="left" vertical="center" wrapText="1"/>
    </xf>
    <xf numFmtId="0" fontId="23" fillId="5" borderId="1" xfId="0" applyFont="1" applyFill="1" applyBorder="1" applyAlignment="1">
      <alignment horizontal="center" vertical="center"/>
    </xf>
    <xf numFmtId="0" fontId="23" fillId="5" borderId="1" xfId="0" applyFont="1" applyFill="1" applyBorder="1" applyAlignment="1">
      <alignment horizontal="center" vertical="center" wrapText="1"/>
    </xf>
    <xf numFmtId="0" fontId="24" fillId="0" borderId="1" xfId="0" applyFont="1" applyBorder="1" applyAlignment="1">
      <alignment horizontal="left" vertical="center" wrapText="1"/>
    </xf>
    <xf numFmtId="165" fontId="25" fillId="4" borderId="1" xfId="0" applyNumberFormat="1" applyFont="1" applyFill="1" applyBorder="1" applyAlignment="1">
      <alignment horizontal="center" vertical="center"/>
    </xf>
    <xf numFmtId="165" fontId="24" fillId="4" borderId="1" xfId="0" applyNumberFormat="1" applyFont="1" applyFill="1" applyBorder="1" applyAlignment="1">
      <alignment horizontal="center" vertical="center"/>
    </xf>
    <xf numFmtId="0" fontId="24" fillId="0" borderId="2" xfId="0" applyFont="1" applyBorder="1" applyAlignment="1">
      <alignment horizontal="left" vertical="center" wrapText="1"/>
    </xf>
    <xf numFmtId="165" fontId="24" fillId="4" borderId="2" xfId="0" applyNumberFormat="1" applyFont="1" applyFill="1" applyBorder="1" applyAlignment="1">
      <alignment horizontal="center" vertical="center"/>
    </xf>
    <xf numFmtId="165" fontId="24" fillId="4" borderId="1" xfId="3" applyNumberFormat="1" applyFont="1" applyFill="1" applyBorder="1" applyAlignment="1">
      <alignment horizontal="center" vertical="center"/>
    </xf>
    <xf numFmtId="0" fontId="23" fillId="5" borderId="2" xfId="0" applyFont="1" applyFill="1" applyBorder="1" applyAlignment="1">
      <alignment horizontal="left" vertical="center"/>
    </xf>
    <xf numFmtId="0" fontId="23" fillId="5" borderId="2" xfId="0" applyFont="1" applyFill="1" applyBorder="1" applyAlignment="1">
      <alignment horizontal="center" vertical="center"/>
    </xf>
    <xf numFmtId="0" fontId="23" fillId="5" borderId="2" xfId="0" applyFont="1" applyFill="1" applyBorder="1" applyAlignment="1">
      <alignment horizontal="center" vertical="center" wrapText="1"/>
    </xf>
    <xf numFmtId="2" fontId="24" fillId="4" borderId="1" xfId="0" applyNumberFormat="1" applyFont="1" applyFill="1" applyBorder="1" applyAlignment="1">
      <alignment horizontal="center" vertical="center"/>
    </xf>
    <xf numFmtId="0" fontId="23" fillId="2" borderId="0" xfId="0" applyFont="1" applyFill="1" applyAlignment="1">
      <alignment horizontal="center" vertical="center" wrapText="1"/>
    </xf>
    <xf numFmtId="0" fontId="23" fillId="2" borderId="0" xfId="0" applyFont="1" applyFill="1" applyAlignment="1">
      <alignment horizontal="center" vertical="center"/>
    </xf>
    <xf numFmtId="165" fontId="25" fillId="2" borderId="0" xfId="3" applyNumberFormat="1" applyFont="1" applyFill="1" applyBorder="1" applyAlignment="1">
      <alignment horizontal="center" vertical="center"/>
    </xf>
    <xf numFmtId="6" fontId="25" fillId="2" borderId="0" xfId="0" applyNumberFormat="1" applyFont="1" applyFill="1" applyAlignment="1">
      <alignment horizontal="center" vertical="center"/>
    </xf>
    <xf numFmtId="6" fontId="24" fillId="2" borderId="0" xfId="0" applyNumberFormat="1" applyFont="1" applyFill="1" applyAlignment="1">
      <alignment horizontal="center" vertical="center"/>
    </xf>
    <xf numFmtId="0" fontId="25" fillId="9" borderId="37" xfId="0" applyFont="1" applyFill="1" applyBorder="1" applyAlignment="1">
      <alignment horizontal="left" vertical="center"/>
    </xf>
    <xf numFmtId="0" fontId="25" fillId="9" borderId="37" xfId="0" applyFont="1" applyFill="1" applyBorder="1" applyAlignment="1">
      <alignment horizontal="center" vertical="center"/>
    </xf>
    <xf numFmtId="0" fontId="25" fillId="9" borderId="42" xfId="0" applyFont="1" applyFill="1" applyBorder="1" applyAlignment="1">
      <alignment horizontal="center" vertical="center"/>
    </xf>
    <xf numFmtId="166" fontId="0" fillId="9" borderId="37" xfId="0" applyNumberFormat="1" applyFill="1" applyBorder="1" applyAlignment="1">
      <alignment horizontal="center" vertical="center"/>
    </xf>
    <xf numFmtId="166" fontId="0" fillId="4" borderId="37" xfId="0" applyNumberFormat="1" applyFill="1" applyBorder="1" applyAlignment="1">
      <alignment horizontal="center" vertical="center"/>
    </xf>
    <xf numFmtId="166" fontId="0" fillId="4" borderId="42" xfId="0" applyNumberFormat="1" applyFill="1" applyBorder="1" applyAlignment="1">
      <alignment horizontal="center" vertical="center"/>
    </xf>
    <xf numFmtId="166" fontId="0" fillId="4" borderId="58" xfId="0" applyNumberFormat="1" applyFill="1" applyBorder="1" applyAlignment="1">
      <alignment horizontal="center" vertical="center"/>
    </xf>
    <xf numFmtId="0" fontId="25" fillId="9" borderId="1" xfId="0" applyFont="1" applyFill="1" applyBorder="1" applyAlignment="1">
      <alignment horizontal="left" vertical="center"/>
    </xf>
    <xf numFmtId="0" fontId="25" fillId="9" borderId="1" xfId="0" applyFont="1" applyFill="1" applyBorder="1" applyAlignment="1">
      <alignment horizontal="center" vertical="center"/>
    </xf>
    <xf numFmtId="0" fontId="25" fillId="9" borderId="32" xfId="0" applyFont="1" applyFill="1" applyBorder="1" applyAlignment="1">
      <alignment horizontal="center" vertical="center"/>
    </xf>
    <xf numFmtId="166" fontId="0" fillId="9" borderId="1" xfId="0" applyNumberFormat="1" applyFill="1" applyBorder="1" applyAlignment="1">
      <alignment horizontal="center" vertical="center"/>
    </xf>
    <xf numFmtId="165" fontId="26" fillId="2" borderId="0" xfId="3" applyNumberFormat="1" applyFont="1" applyFill="1" applyBorder="1" applyAlignment="1">
      <alignment horizontal="center" vertical="center"/>
    </xf>
    <xf numFmtId="0" fontId="23" fillId="0" borderId="1" xfId="0" applyFont="1" applyBorder="1" applyAlignment="1">
      <alignment horizontal="center" vertical="center" wrapText="1"/>
    </xf>
    <xf numFmtId="1" fontId="25" fillId="4" borderId="1" xfId="0" applyNumberFormat="1" applyFont="1" applyFill="1" applyBorder="1" applyAlignment="1">
      <alignment horizontal="center" vertical="center"/>
    </xf>
    <xf numFmtId="167" fontId="25" fillId="4" borderId="1" xfId="5" applyNumberFormat="1" applyFont="1" applyFill="1" applyBorder="1" applyAlignment="1">
      <alignment horizontal="center" vertical="center"/>
    </xf>
    <xf numFmtId="165" fontId="25" fillId="4" borderId="1" xfId="3" applyNumberFormat="1" applyFont="1" applyFill="1" applyBorder="1" applyAlignment="1">
      <alignment horizontal="center" vertical="center"/>
    </xf>
    <xf numFmtId="166" fontId="0" fillId="9" borderId="1" xfId="0" applyNumberFormat="1" applyFill="1" applyBorder="1" applyAlignment="1">
      <alignment horizontal="center"/>
    </xf>
    <xf numFmtId="0" fontId="23" fillId="0" borderId="2" xfId="0" applyFont="1" applyBorder="1" applyAlignment="1">
      <alignment horizontal="center" vertical="center" wrapText="1"/>
    </xf>
    <xf numFmtId="1" fontId="25" fillId="4" borderId="2" xfId="0" applyNumberFormat="1" applyFont="1" applyFill="1" applyBorder="1" applyAlignment="1">
      <alignment horizontal="center" vertical="center"/>
    </xf>
    <xf numFmtId="165" fontId="25" fillId="4" borderId="2" xfId="0" applyNumberFormat="1" applyFont="1" applyFill="1" applyBorder="1" applyAlignment="1">
      <alignment horizontal="center" vertical="center"/>
    </xf>
    <xf numFmtId="167" fontId="25" fillId="4" borderId="2" xfId="5" applyNumberFormat="1" applyFont="1" applyFill="1" applyBorder="1" applyAlignment="1">
      <alignment horizontal="center" vertical="center"/>
    </xf>
    <xf numFmtId="165" fontId="25" fillId="4" borderId="2" xfId="3" applyNumberFormat="1" applyFont="1" applyFill="1" applyBorder="1" applyAlignment="1">
      <alignment horizontal="center" vertical="center"/>
    </xf>
    <xf numFmtId="0" fontId="23" fillId="0" borderId="23" xfId="0" applyFont="1" applyBorder="1" applyAlignment="1">
      <alignment horizontal="center" vertical="center" wrapText="1"/>
    </xf>
    <xf numFmtId="1" fontId="26" fillId="4" borderId="24" xfId="0" quotePrefix="1" applyNumberFormat="1" applyFont="1" applyFill="1" applyBorder="1" applyAlignment="1">
      <alignment horizontal="center" vertical="center"/>
    </xf>
    <xf numFmtId="1" fontId="26" fillId="4" borderId="24" xfId="0" applyNumberFormat="1" applyFont="1" applyFill="1" applyBorder="1" applyAlignment="1">
      <alignment horizontal="center" vertical="center"/>
    </xf>
    <xf numFmtId="165" fontId="26" fillId="4" borderId="24" xfId="0" applyNumberFormat="1" applyFont="1" applyFill="1" applyBorder="1" applyAlignment="1">
      <alignment horizontal="center" vertical="center"/>
    </xf>
    <xf numFmtId="167" fontId="26" fillId="4" borderId="24" xfId="5" applyNumberFormat="1" applyFont="1" applyFill="1" applyBorder="1" applyAlignment="1">
      <alignment horizontal="center" vertical="center"/>
    </xf>
    <xf numFmtId="165" fontId="26" fillId="4" borderId="25" xfId="3" applyNumberFormat="1" applyFont="1" applyFill="1" applyBorder="1" applyAlignment="1">
      <alignment horizontal="center" vertical="center"/>
    </xf>
    <xf numFmtId="2" fontId="24" fillId="2" borderId="0" xfId="0" applyNumberFormat="1" applyFont="1" applyFill="1" applyAlignment="1">
      <alignment horizontal="center" vertical="center"/>
    </xf>
    <xf numFmtId="0" fontId="23" fillId="2" borderId="0" xfId="0" applyFont="1" applyFill="1" applyAlignment="1">
      <alignment vertical="center" wrapText="1"/>
    </xf>
    <xf numFmtId="6" fontId="24" fillId="2" borderId="0" xfId="0" applyNumberFormat="1" applyFont="1" applyFill="1" applyAlignment="1">
      <alignment horizontal="center" vertical="center" wrapText="1"/>
    </xf>
    <xf numFmtId="0" fontId="24" fillId="2" borderId="0" xfId="0" applyFont="1" applyFill="1" applyAlignment="1">
      <alignment vertical="center" wrapText="1"/>
    </xf>
    <xf numFmtId="0" fontId="0" fillId="12" borderId="1" xfId="0" applyFill="1" applyBorder="1" applyAlignment="1">
      <alignment horizontal="center"/>
    </xf>
    <xf numFmtId="170" fontId="0" fillId="12" borderId="1" xfId="0" applyNumberFormat="1" applyFill="1" applyBorder="1" applyAlignment="1">
      <alignment horizontal="center"/>
    </xf>
    <xf numFmtId="164" fontId="0" fillId="9" borderId="1" xfId="0" applyNumberFormat="1" applyFill="1" applyBorder="1" applyAlignment="1">
      <alignment horizontal="center"/>
    </xf>
    <xf numFmtId="164" fontId="0" fillId="4" borderId="1" xfId="0" applyNumberFormat="1" applyFill="1" applyBorder="1" applyAlignment="1">
      <alignment horizontal="center"/>
    </xf>
    <xf numFmtId="2" fontId="0" fillId="12" borderId="1" xfId="0" applyNumberFormat="1" applyFill="1" applyBorder="1" applyAlignment="1">
      <alignment horizontal="center"/>
    </xf>
    <xf numFmtId="0" fontId="28" fillId="2" borderId="0" xfId="0" applyFont="1" applyFill="1" applyAlignment="1">
      <alignment vertical="top"/>
    </xf>
    <xf numFmtId="0" fontId="0" fillId="2" borderId="16" xfId="0" applyFill="1" applyBorder="1"/>
    <xf numFmtId="166" fontId="25" fillId="9" borderId="41" xfId="0" applyNumberFormat="1" applyFont="1" applyFill="1" applyBorder="1" applyAlignment="1">
      <alignment horizontal="center" vertical="center"/>
    </xf>
    <xf numFmtId="166" fontId="25" fillId="9" borderId="37" xfId="0" applyNumberFormat="1" applyFont="1" applyFill="1" applyBorder="1" applyAlignment="1">
      <alignment horizontal="center" vertical="center"/>
    </xf>
    <xf numFmtId="166" fontId="0" fillId="4" borderId="37" xfId="0" applyNumberFormat="1" applyFill="1" applyBorder="1" applyAlignment="1">
      <alignment horizontal="center"/>
    </xf>
    <xf numFmtId="166" fontId="0" fillId="4" borderId="42" xfId="0" applyNumberFormat="1" applyFill="1" applyBorder="1" applyAlignment="1">
      <alignment horizontal="center"/>
    </xf>
    <xf numFmtId="166" fontId="25" fillId="9" borderId="31" xfId="0" applyNumberFormat="1" applyFont="1" applyFill="1" applyBorder="1" applyAlignment="1">
      <alignment horizontal="center" vertical="center"/>
    </xf>
    <xf numFmtId="166" fontId="25" fillId="9" borderId="1" xfId="0" applyNumberFormat="1" applyFont="1" applyFill="1" applyBorder="1" applyAlignment="1">
      <alignment horizontal="center" vertical="center"/>
    </xf>
    <xf numFmtId="166" fontId="0" fillId="4" borderId="1" xfId="0" applyNumberFormat="1" applyFill="1" applyBorder="1" applyAlignment="1">
      <alignment horizontal="center"/>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26" xfId="0" applyFont="1" applyBorder="1" applyAlignment="1">
      <alignment horizontal="center" vertical="center" wrapText="1"/>
    </xf>
    <xf numFmtId="165" fontId="26" fillId="4" borderId="24" xfId="3" applyNumberFormat="1" applyFont="1" applyFill="1" applyBorder="1" applyAlignment="1">
      <alignment horizontal="center" vertical="center"/>
    </xf>
    <xf numFmtId="0" fontId="0" fillId="12" borderId="1" xfId="0" applyFill="1" applyBorder="1" applyAlignment="1">
      <alignment horizontal="center" wrapText="1"/>
    </xf>
    <xf numFmtId="0" fontId="0" fillId="0" borderId="3" xfId="0" applyBorder="1" applyAlignment="1">
      <alignment horizontal="center"/>
    </xf>
    <xf numFmtId="0" fontId="0" fillId="0" borderId="2" xfId="0" applyBorder="1" applyAlignment="1">
      <alignment horizontal="center"/>
    </xf>
    <xf numFmtId="0" fontId="0" fillId="0" borderId="9" xfId="0" applyBorder="1" applyAlignment="1">
      <alignment horizontal="center"/>
    </xf>
    <xf numFmtId="20" fontId="0" fillId="2" borderId="4" xfId="0" applyNumberFormat="1" applyFill="1" applyBorder="1"/>
    <xf numFmtId="0" fontId="0" fillId="9" borderId="2" xfId="0" applyFill="1" applyBorder="1" applyAlignment="1">
      <alignment horizontal="center"/>
    </xf>
    <xf numFmtId="1" fontId="0" fillId="4" borderId="2" xfId="0" applyNumberFormat="1" applyFill="1" applyBorder="1" applyAlignment="1">
      <alignment horizontal="center"/>
    </xf>
    <xf numFmtId="20" fontId="0" fillId="2" borderId="10" xfId="0" applyNumberFormat="1" applyFill="1" applyBorder="1"/>
    <xf numFmtId="0" fontId="0" fillId="9" borderId="43" xfId="0" applyFill="1" applyBorder="1" applyAlignment="1">
      <alignment horizontal="center"/>
    </xf>
    <xf numFmtId="1" fontId="0" fillId="4" borderId="43" xfId="0" applyNumberFormat="1" applyFill="1" applyBorder="1" applyAlignment="1">
      <alignment horizontal="center"/>
    </xf>
    <xf numFmtId="20" fontId="0" fillId="2" borderId="7" xfId="0" applyNumberFormat="1" applyFill="1" applyBorder="1"/>
    <xf numFmtId="0" fontId="0" fillId="9" borderId="37" xfId="0" applyFill="1" applyBorder="1" applyAlignment="1">
      <alignment horizontal="center"/>
    </xf>
    <xf numFmtId="1" fontId="0" fillId="4" borderId="37" xfId="0" applyNumberFormat="1" applyFill="1" applyBorder="1" applyAlignment="1">
      <alignment horizontal="center"/>
    </xf>
    <xf numFmtId="169" fontId="0" fillId="4" borderId="37" xfId="0" applyNumberFormat="1" applyFill="1" applyBorder="1"/>
    <xf numFmtId="0" fontId="0" fillId="2" borderId="19" xfId="0" applyFill="1" applyBorder="1"/>
    <xf numFmtId="0" fontId="0" fillId="4" borderId="1" xfId="0" applyFill="1" applyBorder="1" applyAlignment="1">
      <alignment horizontal="center"/>
    </xf>
    <xf numFmtId="2" fontId="0" fillId="4" borderId="39" xfId="0" applyNumberFormat="1" applyFill="1" applyBorder="1" applyAlignment="1">
      <alignment horizontal="center"/>
    </xf>
    <xf numFmtId="0" fontId="0" fillId="10" borderId="33" xfId="0" applyFill="1" applyBorder="1"/>
    <xf numFmtId="0" fontId="0" fillId="10" borderId="16" xfId="0" applyFill="1" applyBorder="1"/>
    <xf numFmtId="0" fontId="0" fillId="10" borderId="17" xfId="0" applyFill="1" applyBorder="1"/>
    <xf numFmtId="0" fontId="31" fillId="2" borderId="0" xfId="0" applyFont="1" applyFill="1"/>
    <xf numFmtId="0" fontId="32" fillId="2" borderId="0" xfId="0" applyFont="1" applyFill="1" applyAlignment="1">
      <alignment horizontal="center"/>
    </xf>
    <xf numFmtId="1" fontId="33" fillId="10" borderId="49" xfId="0" applyNumberFormat="1" applyFont="1" applyFill="1" applyBorder="1"/>
    <xf numFmtId="1" fontId="34" fillId="10" borderId="49" xfId="0" applyNumberFormat="1" applyFont="1" applyFill="1" applyBorder="1"/>
    <xf numFmtId="168" fontId="33" fillId="10" borderId="49" xfId="0" applyNumberFormat="1" applyFont="1" applyFill="1" applyBorder="1"/>
    <xf numFmtId="168" fontId="33" fillId="10" borderId="36" xfId="0" applyNumberFormat="1" applyFont="1" applyFill="1" applyBorder="1"/>
    <xf numFmtId="168" fontId="34" fillId="10" borderId="49" xfId="0" applyNumberFormat="1" applyFont="1" applyFill="1" applyBorder="1"/>
    <xf numFmtId="0" fontId="9" fillId="2" borderId="0" xfId="0" applyFont="1" applyFill="1"/>
    <xf numFmtId="0" fontId="35" fillId="2" borderId="0" xfId="0" applyFont="1" applyFill="1"/>
    <xf numFmtId="42" fontId="9" fillId="2" borderId="0" xfId="0" applyNumberFormat="1" applyFont="1" applyFill="1"/>
    <xf numFmtId="0" fontId="9" fillId="2" borderId="0" xfId="0" applyFont="1" applyFill="1" applyAlignment="1">
      <alignment horizontal="center"/>
    </xf>
    <xf numFmtId="165" fontId="9" fillId="4" borderId="67" xfId="0" applyNumberFormat="1" applyFont="1" applyFill="1" applyBorder="1" applyAlignment="1">
      <alignment vertical="center"/>
    </xf>
    <xf numFmtId="0" fontId="18" fillId="5" borderId="43"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2" xfId="0" applyFont="1" applyFill="1" applyBorder="1" applyAlignment="1">
      <alignment horizontal="center" vertical="center"/>
    </xf>
    <xf numFmtId="42" fontId="18" fillId="4" borderId="3" xfId="0" applyNumberFormat="1" applyFont="1" applyFill="1" applyBorder="1" applyAlignment="1">
      <alignment horizontal="center" vertical="center"/>
    </xf>
    <xf numFmtId="0" fontId="18" fillId="8" borderId="50" xfId="0" applyFont="1" applyFill="1" applyBorder="1" applyAlignment="1">
      <alignment horizontal="center" vertical="center"/>
    </xf>
    <xf numFmtId="42" fontId="18" fillId="4" borderId="34" xfId="0" applyNumberFormat="1" applyFont="1" applyFill="1" applyBorder="1" applyAlignment="1">
      <alignment horizontal="center" vertical="center"/>
    </xf>
    <xf numFmtId="0" fontId="18" fillId="5" borderId="30" xfId="0" applyFont="1" applyFill="1" applyBorder="1" applyAlignment="1">
      <alignment horizontal="center" vertical="center"/>
    </xf>
    <xf numFmtId="0" fontId="18" fillId="3" borderId="35" xfId="0" applyFont="1" applyFill="1" applyBorder="1" applyAlignment="1">
      <alignment horizontal="center" vertical="center"/>
    </xf>
    <xf numFmtId="42" fontId="18" fillId="4" borderId="51" xfId="0" applyNumberFormat="1" applyFont="1" applyFill="1" applyBorder="1" applyAlignment="1">
      <alignment vertical="center"/>
    </xf>
    <xf numFmtId="0" fontId="18" fillId="8" borderId="31" xfId="0" applyFont="1" applyFill="1" applyBorder="1" applyAlignment="1">
      <alignment horizontal="center" vertical="center"/>
    </xf>
    <xf numFmtId="42" fontId="18" fillId="4" borderId="32" xfId="0" applyNumberFormat="1" applyFont="1" applyFill="1" applyBorder="1" applyAlignment="1">
      <alignment vertical="center"/>
    </xf>
    <xf numFmtId="0" fontId="18" fillId="8" borderId="45" xfId="0" applyFont="1" applyFill="1" applyBorder="1" applyAlignment="1">
      <alignment horizontal="center" vertical="center"/>
    </xf>
    <xf numFmtId="42" fontId="18" fillId="4" borderId="59" xfId="0" applyNumberFormat="1" applyFont="1" applyFill="1" applyBorder="1" applyAlignment="1">
      <alignment horizontal="center" vertical="center"/>
    </xf>
    <xf numFmtId="0" fontId="18" fillId="5" borderId="38" xfId="0" applyFont="1" applyFill="1" applyBorder="1" applyAlignment="1">
      <alignment horizontal="center" vertical="center"/>
    </xf>
    <xf numFmtId="0" fontId="18" fillId="5" borderId="59" xfId="0" applyFont="1" applyFill="1" applyBorder="1" applyAlignment="1">
      <alignment horizontal="center" vertical="center"/>
    </xf>
    <xf numFmtId="0" fontId="18" fillId="5" borderId="69" xfId="0" applyFont="1" applyFill="1" applyBorder="1" applyAlignment="1">
      <alignment horizontal="center" vertical="center"/>
    </xf>
    <xf numFmtId="42" fontId="18" fillId="4" borderId="70" xfId="0" applyNumberFormat="1" applyFont="1" applyFill="1" applyBorder="1" applyAlignment="1">
      <alignment vertical="center"/>
    </xf>
    <xf numFmtId="0" fontId="9" fillId="5" borderId="30" xfId="0" applyFont="1" applyFill="1" applyBorder="1"/>
    <xf numFmtId="0" fontId="9" fillId="5" borderId="40" xfId="0" applyFont="1" applyFill="1" applyBorder="1"/>
    <xf numFmtId="0" fontId="18" fillId="8" borderId="69" xfId="0" applyFont="1" applyFill="1" applyBorder="1" applyAlignment="1">
      <alignment horizontal="center" vertical="center"/>
    </xf>
    <xf numFmtId="0" fontId="18" fillId="8" borderId="39" xfId="0" applyFont="1" applyFill="1" applyBorder="1" applyAlignment="1">
      <alignment horizontal="center" vertical="center"/>
    </xf>
    <xf numFmtId="42" fontId="18" fillId="8" borderId="46" xfId="0" applyNumberFormat="1" applyFont="1" applyFill="1" applyBorder="1" applyAlignment="1">
      <alignment horizontal="center" vertical="center" wrapText="1"/>
    </xf>
    <xf numFmtId="170" fontId="18" fillId="3" borderId="68" xfId="0" applyNumberFormat="1" applyFont="1" applyFill="1" applyBorder="1" applyAlignment="1">
      <alignment horizontal="center" vertical="center"/>
    </xf>
    <xf numFmtId="170" fontId="18" fillId="3" borderId="44" xfId="0" applyNumberFormat="1" applyFont="1" applyFill="1" applyBorder="1" applyAlignment="1">
      <alignment horizontal="center" vertical="center"/>
    </xf>
    <xf numFmtId="170" fontId="18" fillId="3" borderId="9" xfId="0" applyNumberFormat="1" applyFont="1" applyFill="1" applyBorder="1" applyAlignment="1">
      <alignment horizontal="center" vertical="center"/>
    </xf>
    <xf numFmtId="0" fontId="0" fillId="0" borderId="1" xfId="0" quotePrefix="1" applyBorder="1" applyAlignment="1" applyProtection="1">
      <alignment wrapText="1"/>
      <protection locked="0"/>
    </xf>
    <xf numFmtId="9" fontId="9" fillId="12" borderId="39" xfId="4" applyFont="1" applyFill="1" applyBorder="1" applyAlignment="1" applyProtection="1">
      <alignment vertical="center"/>
      <protection locked="0"/>
    </xf>
    <xf numFmtId="165" fontId="9" fillId="4" borderId="17" xfId="0" applyNumberFormat="1" applyFont="1" applyFill="1" applyBorder="1" applyAlignment="1">
      <alignment vertical="center"/>
    </xf>
    <xf numFmtId="0" fontId="0" fillId="2" borderId="0" xfId="0" applyFill="1" applyAlignment="1">
      <alignment horizontal="left" vertical="center" wrapText="1"/>
    </xf>
    <xf numFmtId="0" fontId="0" fillId="2" borderId="0" xfId="0" quotePrefix="1" applyFill="1" applyAlignment="1">
      <alignment horizontal="left" vertical="center" wrapText="1"/>
    </xf>
    <xf numFmtId="0" fontId="0" fillId="2" borderId="6" xfId="0" applyFill="1" applyBorder="1" applyAlignment="1">
      <alignment horizontal="left" wrapText="1"/>
    </xf>
    <xf numFmtId="0" fontId="0" fillId="2" borderId="0" xfId="0" applyFill="1" applyAlignment="1">
      <alignment horizontal="left" wrapText="1"/>
    </xf>
    <xf numFmtId="0" fontId="0" fillId="2" borderId="0" xfId="0" quotePrefix="1" applyFill="1" applyAlignment="1">
      <alignment horizontal="left" vertical="center" wrapText="1" indent="1"/>
    </xf>
    <xf numFmtId="0" fontId="0" fillId="2" borderId="0" xfId="0" applyFill="1" applyAlignment="1">
      <alignment horizontal="left" vertical="center" wrapText="1" indent="1"/>
    </xf>
    <xf numFmtId="0" fontId="7" fillId="2" borderId="8" xfId="0" applyFont="1" applyFill="1" applyBorder="1" applyAlignment="1">
      <alignment horizontal="center" vertical="center" wrapText="1"/>
    </xf>
    <xf numFmtId="0" fontId="0" fillId="2" borderId="0" xfId="0" applyFill="1" applyAlignment="1">
      <alignment horizontal="center"/>
    </xf>
    <xf numFmtId="0" fontId="0" fillId="2" borderId="0" xfId="0" applyFill="1" applyAlignment="1">
      <alignment horizontal="left" vertical="top" wrapText="1"/>
    </xf>
    <xf numFmtId="0" fontId="0" fillId="2" borderId="0" xfId="0" applyFill="1" applyAlignment="1">
      <alignment horizontal="left" vertical="top" wrapText="1" indent="1"/>
    </xf>
    <xf numFmtId="0" fontId="0" fillId="2" borderId="0" xfId="0" applyFill="1" applyAlignment="1">
      <alignment vertical="top" wrapText="1"/>
    </xf>
    <xf numFmtId="0" fontId="21" fillId="2" borderId="0" xfId="0" applyFont="1" applyFill="1" applyAlignment="1">
      <alignment horizontal="center" vertical="center"/>
    </xf>
    <xf numFmtId="49" fontId="18" fillId="8" borderId="26" xfId="0" applyNumberFormat="1" applyFont="1" applyFill="1" applyBorder="1" applyAlignment="1">
      <alignment horizontal="center" vertical="center"/>
    </xf>
    <xf numFmtId="49" fontId="18" fillId="8" borderId="27" xfId="0" applyNumberFormat="1" applyFont="1" applyFill="1" applyBorder="1" applyAlignment="1">
      <alignment horizontal="center" vertical="center"/>
    </xf>
    <xf numFmtId="49" fontId="18" fillId="8" borderId="28" xfId="0" applyNumberFormat="1" applyFont="1" applyFill="1" applyBorder="1" applyAlignment="1">
      <alignment horizontal="center" vertical="center"/>
    </xf>
    <xf numFmtId="0" fontId="18" fillId="8" borderId="68" xfId="0" applyFont="1" applyFill="1" applyBorder="1" applyAlignment="1">
      <alignment horizontal="center" vertical="center"/>
    </xf>
    <xf numFmtId="0" fontId="18" fillId="8" borderId="35" xfId="0" applyFont="1" applyFill="1" applyBorder="1" applyAlignment="1">
      <alignment horizontal="center" vertical="center"/>
    </xf>
    <xf numFmtId="0" fontId="18" fillId="8" borderId="51" xfId="0" applyFont="1" applyFill="1" applyBorder="1" applyAlignment="1">
      <alignment horizontal="center" vertical="center"/>
    </xf>
    <xf numFmtId="0" fontId="18" fillId="8" borderId="50" xfId="0" applyFont="1" applyFill="1" applyBorder="1" applyAlignment="1">
      <alignment horizontal="center" vertical="center"/>
    </xf>
    <xf numFmtId="0" fontId="18" fillId="8" borderId="45" xfId="0" applyFont="1" applyFill="1" applyBorder="1" applyAlignment="1">
      <alignment horizontal="center" vertical="center"/>
    </xf>
    <xf numFmtId="44" fontId="20" fillId="6" borderId="33" xfId="0" applyNumberFormat="1" applyFont="1" applyFill="1" applyBorder="1" applyAlignment="1">
      <alignment horizontal="left" vertical="center"/>
    </xf>
    <xf numFmtId="44" fontId="20" fillId="6" borderId="16" xfId="0" applyNumberFormat="1" applyFont="1" applyFill="1" applyBorder="1" applyAlignment="1">
      <alignment horizontal="left" vertical="center"/>
    </xf>
    <xf numFmtId="44" fontId="20" fillId="6" borderId="17" xfId="0" applyNumberFormat="1" applyFont="1" applyFill="1" applyBorder="1" applyAlignment="1">
      <alignment horizontal="left" vertical="center"/>
    </xf>
    <xf numFmtId="0" fontId="18" fillId="6" borderId="26" xfId="0" applyFont="1" applyFill="1" applyBorder="1" applyAlignment="1">
      <alignment horizontal="center" vertical="center"/>
    </xf>
    <xf numFmtId="0" fontId="18" fillId="6" borderId="27" xfId="0" applyFont="1" applyFill="1" applyBorder="1" applyAlignment="1">
      <alignment horizontal="center" vertical="center"/>
    </xf>
    <xf numFmtId="0" fontId="18" fillId="6" borderId="28" xfId="0" applyFont="1" applyFill="1" applyBorder="1" applyAlignment="1">
      <alignment horizontal="center" vertical="center"/>
    </xf>
    <xf numFmtId="49" fontId="18" fillId="7" borderId="26" xfId="0" applyNumberFormat="1" applyFont="1" applyFill="1" applyBorder="1" applyAlignment="1">
      <alignment horizontal="center" vertical="center"/>
    </xf>
    <xf numFmtId="49" fontId="18" fillId="7" borderId="27" xfId="0" applyNumberFormat="1" applyFont="1" applyFill="1" applyBorder="1" applyAlignment="1">
      <alignment horizontal="center" vertical="center"/>
    </xf>
    <xf numFmtId="0" fontId="18" fillId="2" borderId="26" xfId="0" applyFont="1" applyFill="1" applyBorder="1" applyAlignment="1">
      <alignment horizontal="left" vertical="center" wrapText="1"/>
    </xf>
    <xf numFmtId="0" fontId="18" fillId="2" borderId="27" xfId="0" applyFont="1" applyFill="1" applyBorder="1" applyAlignment="1">
      <alignment horizontal="left" vertical="center" wrapText="1"/>
    </xf>
    <xf numFmtId="0" fontId="18" fillId="2" borderId="28" xfId="0" applyFont="1" applyFill="1" applyBorder="1" applyAlignment="1">
      <alignment horizontal="left" vertical="center" wrapText="1"/>
    </xf>
    <xf numFmtId="44" fontId="20" fillId="6" borderId="21" xfId="0" applyNumberFormat="1" applyFont="1" applyFill="1" applyBorder="1" applyAlignment="1">
      <alignment horizontal="left" vertical="center"/>
    </xf>
    <xf numFmtId="44" fontId="20" fillId="6" borderId="14" xfId="0" applyNumberFormat="1" applyFont="1" applyFill="1" applyBorder="1" applyAlignment="1">
      <alignment horizontal="left" vertical="center"/>
    </xf>
    <xf numFmtId="44" fontId="20" fillId="6" borderId="22" xfId="0" applyNumberFormat="1" applyFont="1" applyFill="1" applyBorder="1" applyAlignment="1">
      <alignment horizontal="left" vertical="center"/>
    </xf>
    <xf numFmtId="44" fontId="20" fillId="6" borderId="6" xfId="0" applyNumberFormat="1" applyFont="1" applyFill="1" applyBorder="1" applyAlignment="1">
      <alignment horizontal="left" vertical="center"/>
    </xf>
    <xf numFmtId="44" fontId="20" fillId="6" borderId="0" xfId="0" applyNumberFormat="1" applyFont="1" applyFill="1" applyAlignment="1">
      <alignment horizontal="left" vertical="center"/>
    </xf>
    <xf numFmtId="44" fontId="20" fillId="6" borderId="19" xfId="0" applyNumberFormat="1" applyFont="1" applyFill="1" applyBorder="1" applyAlignment="1">
      <alignment horizontal="left" vertical="center"/>
    </xf>
    <xf numFmtId="0" fontId="18" fillId="7" borderId="26" xfId="0" applyFont="1" applyFill="1" applyBorder="1" applyAlignment="1">
      <alignment horizontal="center" vertical="center"/>
    </xf>
    <xf numFmtId="0" fontId="18" fillId="7" borderId="27" xfId="0" applyFont="1" applyFill="1" applyBorder="1" applyAlignment="1">
      <alignment horizontal="center" vertical="center"/>
    </xf>
    <xf numFmtId="0" fontId="18" fillId="8" borderId="26" xfId="0" applyFont="1" applyFill="1" applyBorder="1" applyAlignment="1">
      <alignment horizontal="center" vertical="center"/>
    </xf>
    <xf numFmtId="0" fontId="18" fillId="8" borderId="27" xfId="0" applyFont="1" applyFill="1" applyBorder="1" applyAlignment="1">
      <alignment horizontal="center" vertical="center"/>
    </xf>
    <xf numFmtId="0" fontId="6" fillId="0" borderId="33"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0" fontId="27" fillId="0" borderId="3" xfId="0" applyFont="1" applyBorder="1" applyAlignment="1">
      <alignment horizontal="center"/>
    </xf>
    <xf numFmtId="0" fontId="27" fillId="0" borderId="64" xfId="0" applyFont="1" applyBorder="1" applyAlignment="1">
      <alignment horizontal="center"/>
    </xf>
    <xf numFmtId="0" fontId="27" fillId="0" borderId="44" xfId="0" applyFont="1" applyBorder="1" applyAlignment="1">
      <alignment horizontal="center"/>
    </xf>
    <xf numFmtId="0" fontId="27" fillId="0" borderId="4" xfId="0" applyFont="1" applyBorder="1" applyAlignment="1">
      <alignment horizontal="center" wrapText="1"/>
    </xf>
    <xf numFmtId="0" fontId="27" fillId="0" borderId="8" xfId="0" applyFont="1" applyBorder="1" applyAlignment="1">
      <alignment horizontal="center" wrapText="1"/>
    </xf>
    <xf numFmtId="0" fontId="27" fillId="0" borderId="9" xfId="0" applyFont="1" applyBorder="1" applyAlignment="1">
      <alignment horizontal="center" wrapText="1"/>
    </xf>
    <xf numFmtId="0" fontId="27" fillId="0" borderId="7" xfId="0" applyFont="1" applyBorder="1" applyAlignment="1">
      <alignment horizontal="center" wrapText="1"/>
    </xf>
    <xf numFmtId="0" fontId="27" fillId="0" borderId="12" xfId="0" applyFont="1" applyBorder="1" applyAlignment="1">
      <alignment horizontal="center" wrapText="1"/>
    </xf>
    <xf numFmtId="0" fontId="27" fillId="0" borderId="13" xfId="0" applyFont="1" applyBorder="1" applyAlignment="1">
      <alignment horizontal="center" wrapText="1"/>
    </xf>
    <xf numFmtId="0" fontId="6" fillId="0" borderId="1" xfId="0" applyFont="1" applyBorder="1" applyAlignment="1">
      <alignment horizontal="center"/>
    </xf>
    <xf numFmtId="0" fontId="6" fillId="0" borderId="35" xfId="0" applyFont="1" applyBorder="1" applyAlignment="1">
      <alignment horizontal="center" vertical="center"/>
    </xf>
    <xf numFmtId="0" fontId="6" fillId="0" borderId="51" xfId="0" applyFont="1" applyBorder="1" applyAlignment="1">
      <alignment horizontal="center" vertical="center"/>
    </xf>
    <xf numFmtId="0" fontId="6" fillId="0" borderId="37" xfId="0" applyFont="1" applyBorder="1" applyAlignment="1">
      <alignment horizontal="center"/>
    </xf>
    <xf numFmtId="0" fontId="6" fillId="0" borderId="7" xfId="0" applyFont="1" applyBorder="1" applyAlignment="1">
      <alignment horizontal="center"/>
    </xf>
    <xf numFmtId="0" fontId="6" fillId="0" borderId="13" xfId="0" applyFont="1" applyBorder="1" applyAlignment="1">
      <alignment horizontal="center"/>
    </xf>
    <xf numFmtId="0" fontId="6" fillId="0" borderId="26" xfId="0" applyFont="1" applyBorder="1" applyAlignment="1">
      <alignment horizontal="center"/>
    </xf>
    <xf numFmtId="0" fontId="6" fillId="0" borderId="27" xfId="0" applyFont="1" applyBorder="1" applyAlignment="1">
      <alignment horizontal="center"/>
    </xf>
    <xf numFmtId="0" fontId="6" fillId="0" borderId="27" xfId="0" applyFont="1" applyBorder="1" applyAlignment="1">
      <alignment horizontal="center" wrapText="1"/>
    </xf>
    <xf numFmtId="166" fontId="6" fillId="0" borderId="24" xfId="0" applyNumberFormat="1" applyFont="1" applyBorder="1" applyAlignment="1">
      <alignment horizontal="center"/>
    </xf>
    <xf numFmtId="0" fontId="6" fillId="0" borderId="54" xfId="0" applyFont="1" applyBorder="1" applyAlignment="1">
      <alignment horizontal="center"/>
    </xf>
    <xf numFmtId="0" fontId="6" fillId="0" borderId="29" xfId="0" applyFont="1" applyBorder="1" applyAlignment="1">
      <alignment horizontal="center" vertical="center"/>
    </xf>
    <xf numFmtId="0" fontId="6" fillId="0" borderId="47" xfId="0" applyFont="1" applyBorder="1" applyAlignment="1">
      <alignment horizontal="center" vertical="center"/>
    </xf>
    <xf numFmtId="0" fontId="6" fillId="0" borderId="30" xfId="0" applyFont="1" applyBorder="1" applyAlignment="1">
      <alignment horizontal="center" vertical="center"/>
    </xf>
    <xf numFmtId="0" fontId="6" fillId="0" borderId="40" xfId="0" applyFont="1" applyBorder="1" applyAlignment="1">
      <alignment horizontal="center" vertical="center"/>
    </xf>
    <xf numFmtId="0" fontId="6" fillId="0" borderId="34" xfId="0" applyFont="1" applyBorder="1" applyAlignment="1">
      <alignment horizontal="center" vertical="center"/>
    </xf>
    <xf numFmtId="0" fontId="6" fillId="0" borderId="49" xfId="0" applyFont="1" applyBorder="1" applyAlignment="1">
      <alignment horizontal="center" vertical="center"/>
    </xf>
    <xf numFmtId="0" fontId="6" fillId="0" borderId="36" xfId="0" applyFont="1" applyBorder="1" applyAlignment="1">
      <alignment horizontal="center" vertical="center"/>
    </xf>
    <xf numFmtId="0" fontId="6" fillId="0" borderId="55" xfId="0" applyFont="1" applyBorder="1" applyAlignment="1">
      <alignment horizontal="center" vertical="center"/>
    </xf>
    <xf numFmtId="0" fontId="0" fillId="0" borderId="3" xfId="0" applyBorder="1" applyAlignment="1">
      <alignment horizontal="left"/>
    </xf>
    <xf numFmtId="0" fontId="0" fillId="0" borderId="64" xfId="0" applyBorder="1" applyAlignment="1">
      <alignment horizontal="left"/>
    </xf>
    <xf numFmtId="0" fontId="0" fillId="0" borderId="44" xfId="0" applyBorder="1" applyAlignment="1">
      <alignment horizontal="left"/>
    </xf>
    <xf numFmtId="0" fontId="6" fillId="2" borderId="1" xfId="0" applyFont="1" applyFill="1" applyBorder="1" applyAlignment="1">
      <alignment horizontal="center"/>
    </xf>
    <xf numFmtId="0" fontId="0" fillId="0" borderId="1" xfId="0" applyBorder="1" applyAlignment="1">
      <alignment horizontal="left" wrapText="1"/>
    </xf>
    <xf numFmtId="0" fontId="0" fillId="0" borderId="1" xfId="0" applyBorder="1" applyAlignment="1">
      <alignment horizontal="left"/>
    </xf>
    <xf numFmtId="0" fontId="27" fillId="0" borderId="1" xfId="0" applyFont="1" applyBorder="1" applyAlignment="1">
      <alignment horizontal="center" wrapText="1"/>
    </xf>
    <xf numFmtId="0" fontId="6" fillId="0" borderId="50" xfId="0" applyFont="1" applyBorder="1" applyAlignment="1">
      <alignment horizontal="center"/>
    </xf>
    <xf numFmtId="0" fontId="6" fillId="0" borderId="35" xfId="0" applyFont="1" applyBorder="1" applyAlignment="1">
      <alignment horizontal="center"/>
    </xf>
    <xf numFmtId="0" fontId="29" fillId="0" borderId="16" xfId="0" applyFont="1" applyBorder="1" applyAlignment="1">
      <alignment horizontal="left" vertical="center" wrapText="1"/>
    </xf>
    <xf numFmtId="0" fontId="6" fillId="0" borderId="48" xfId="0" applyFont="1" applyBorder="1" applyAlignment="1">
      <alignment horizontal="center"/>
    </xf>
    <xf numFmtId="0" fontId="6" fillId="0" borderId="51" xfId="0" applyFont="1" applyBorder="1" applyAlignment="1">
      <alignment horizontal="center"/>
    </xf>
    <xf numFmtId="0" fontId="6" fillId="0" borderId="30" xfId="0" applyFont="1" applyBorder="1" applyAlignment="1">
      <alignment horizontal="center"/>
    </xf>
    <xf numFmtId="0" fontId="6" fillId="0" borderId="40" xfId="0" applyFont="1" applyBorder="1" applyAlignment="1">
      <alignment horizontal="center"/>
    </xf>
    <xf numFmtId="0" fontId="6" fillId="0" borderId="34" xfId="0" applyFont="1" applyBorder="1" applyAlignment="1">
      <alignment horizontal="center"/>
    </xf>
    <xf numFmtId="0" fontId="6" fillId="0" borderId="49" xfId="0" applyFont="1" applyBorder="1" applyAlignment="1">
      <alignment horizontal="center"/>
    </xf>
    <xf numFmtId="0" fontId="6" fillId="0" borderId="36" xfId="0" applyFont="1" applyBorder="1" applyAlignment="1">
      <alignment horizontal="center"/>
    </xf>
    <xf numFmtId="0" fontId="6" fillId="0" borderId="52" xfId="0" applyFont="1" applyBorder="1" applyAlignment="1">
      <alignment horizontal="center"/>
    </xf>
    <xf numFmtId="0" fontId="6" fillId="0" borderId="38" xfId="0" applyFont="1" applyBorder="1" applyAlignment="1">
      <alignment horizontal="center"/>
    </xf>
    <xf numFmtId="0" fontId="6" fillId="0" borderId="29" xfId="0" applyFont="1" applyBorder="1" applyAlignment="1">
      <alignment horizontal="center"/>
    </xf>
    <xf numFmtId="0" fontId="6" fillId="0" borderId="47" xfId="0" applyFont="1" applyBorder="1" applyAlignment="1">
      <alignment horizontal="center"/>
    </xf>
    <xf numFmtId="166" fontId="6" fillId="0" borderId="27" xfId="0" applyNumberFormat="1" applyFont="1" applyBorder="1" applyAlignment="1">
      <alignment horizontal="center"/>
    </xf>
    <xf numFmtId="166" fontId="6" fillId="0" borderId="48" xfId="0" applyNumberFormat="1" applyFont="1" applyBorder="1" applyAlignment="1">
      <alignment horizontal="center"/>
    </xf>
    <xf numFmtId="0" fontId="30" fillId="0" borderId="0" xfId="0" applyFont="1" applyAlignment="1">
      <alignment horizontal="center"/>
    </xf>
    <xf numFmtId="0" fontId="0" fillId="0" borderId="4" xfId="0" applyBorder="1" applyAlignment="1">
      <alignment horizontal="center"/>
    </xf>
    <xf numFmtId="0" fontId="0" fillId="0" borderId="8" xfId="0" applyBorder="1" applyAlignment="1">
      <alignment horizontal="center"/>
    </xf>
    <xf numFmtId="0" fontId="0" fillId="0" borderId="44" xfId="0" applyBorder="1" applyAlignment="1">
      <alignment horizontal="center"/>
    </xf>
    <xf numFmtId="0" fontId="0" fillId="0" borderId="2" xfId="0" applyBorder="1" applyAlignment="1">
      <alignment horizontal="center" vertical="center" wrapText="1"/>
    </xf>
    <xf numFmtId="0" fontId="0" fillId="0" borderId="43" xfId="0" applyBorder="1" applyAlignment="1">
      <alignment horizontal="center" vertical="center" wrapText="1"/>
    </xf>
    <xf numFmtId="0" fontId="0" fillId="0" borderId="37" xfId="0" applyBorder="1" applyAlignment="1">
      <alignment horizontal="center" vertical="center" wrapText="1"/>
    </xf>
    <xf numFmtId="0" fontId="0" fillId="10" borderId="2" xfId="0" applyFill="1" applyBorder="1" applyAlignment="1">
      <alignment horizontal="center" wrapText="1"/>
    </xf>
    <xf numFmtId="0" fontId="0" fillId="10" borderId="43" xfId="0" applyFill="1" applyBorder="1" applyAlignment="1">
      <alignment horizontal="center" wrapText="1"/>
    </xf>
    <xf numFmtId="0" fontId="0" fillId="10" borderId="37" xfId="0" applyFill="1" applyBorder="1" applyAlignment="1">
      <alignment horizontal="center" wrapText="1"/>
    </xf>
    <xf numFmtId="0" fontId="0" fillId="2" borderId="62" xfId="0" applyFill="1" applyBorder="1" applyAlignment="1">
      <alignment horizontal="center" wrapText="1"/>
    </xf>
    <xf numFmtId="0" fontId="0" fillId="2" borderId="9" xfId="0" applyFill="1" applyBorder="1" applyAlignment="1">
      <alignment horizontal="center" wrapText="1"/>
    </xf>
    <xf numFmtId="0" fontId="0" fillId="2" borderId="21" xfId="0" applyFill="1" applyBorder="1" applyAlignment="1">
      <alignment horizontal="center" wrapText="1"/>
    </xf>
    <xf numFmtId="0" fontId="0" fillId="2" borderId="63" xfId="0" applyFill="1" applyBorder="1" applyAlignment="1">
      <alignment horizontal="center" wrapText="1"/>
    </xf>
    <xf numFmtId="0" fontId="0" fillId="10" borderId="2" xfId="0" applyFill="1" applyBorder="1" applyAlignment="1">
      <alignment horizontal="center" textRotation="90" wrapText="1"/>
    </xf>
    <xf numFmtId="0" fontId="0" fillId="10" borderId="43" xfId="0" applyFill="1" applyBorder="1" applyAlignment="1">
      <alignment horizontal="center" textRotation="90" wrapText="1"/>
    </xf>
    <xf numFmtId="0" fontId="0" fillId="10" borderId="37" xfId="0" applyFill="1" applyBorder="1" applyAlignment="1">
      <alignment horizontal="center" textRotation="90" wrapText="1"/>
    </xf>
    <xf numFmtId="0" fontId="0" fillId="0" borderId="41" xfId="0" applyBorder="1" applyAlignment="1">
      <alignment horizontal="center"/>
    </xf>
    <xf numFmtId="0" fontId="0" fillId="0" borderId="37" xfId="0" applyBorder="1" applyAlignment="1">
      <alignment horizontal="center"/>
    </xf>
    <xf numFmtId="0" fontId="0" fillId="0" borderId="31" xfId="0" applyBorder="1" applyAlignment="1">
      <alignment horizontal="center" wrapText="1"/>
    </xf>
    <xf numFmtId="0" fontId="0" fillId="0" borderId="1" xfId="0" applyBorder="1" applyAlignment="1">
      <alignment horizontal="center" wrapText="1"/>
    </xf>
    <xf numFmtId="0" fontId="0" fillId="0" borderId="45" xfId="0" applyBorder="1" applyAlignment="1">
      <alignment horizontal="center" wrapText="1"/>
    </xf>
    <xf numFmtId="0" fontId="0" fillId="0" borderId="39" xfId="0" applyBorder="1" applyAlignment="1">
      <alignment horizontal="center" wrapText="1"/>
    </xf>
    <xf numFmtId="165" fontId="9" fillId="4" borderId="15" xfId="0" applyNumberFormat="1" applyFont="1" applyFill="1" applyBorder="1" applyAlignment="1">
      <alignment vertical="center"/>
    </xf>
  </cellXfs>
  <cellStyles count="6">
    <cellStyle name="Comma" xfId="5" builtinId="3"/>
    <cellStyle name="Currency" xfId="3" builtinId="4"/>
    <cellStyle name="Normal" xfId="0" builtinId="0"/>
    <cellStyle name="Normal 21" xfId="2" xr:uid="{00000000-0005-0000-0000-000003000000}"/>
    <cellStyle name="Normal 26" xfId="1" xr:uid="{00000000-0005-0000-0000-000004000000}"/>
    <cellStyle name="Percent" xfId="4" builtinId="5"/>
  </cellStyles>
  <dxfs count="7">
    <dxf>
      <font>
        <color auto="1"/>
      </font>
      <fill>
        <patternFill>
          <bgColor rgb="FFFF0000"/>
        </patternFill>
      </fill>
    </dxf>
    <dxf>
      <font>
        <color auto="1"/>
      </font>
      <fill>
        <patternFill>
          <bgColor rgb="FFFF0000"/>
        </patternFill>
      </fill>
    </dxf>
    <dxf>
      <font>
        <color auto="1"/>
      </font>
      <fill>
        <patternFill>
          <bgColor rgb="FFFF0000"/>
        </patternFill>
      </fill>
    </dxf>
    <dxf>
      <font>
        <color auto="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s>
  <tableStyles count="0" defaultTableStyle="TableStyleMedium2" defaultPivotStyle="PivotStyleLight16"/>
  <colors>
    <mruColors>
      <color rgb="FFA50021"/>
      <color rgb="FFFF0000"/>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xdr:col>
      <xdr:colOff>38100</xdr:colOff>
      <xdr:row>1</xdr:row>
      <xdr:rowOff>38100</xdr:rowOff>
    </xdr:from>
    <xdr:ext cx="949071" cy="267970"/>
    <xdr:pic>
      <xdr:nvPicPr>
        <xdr:cNvPr id="2" name="Picture 1" descr="C:\Users\jefeeney\AppData\Local\Microsoft\Windows\Temporary Internet Files\Content.Word\MDOT HI-RES color.jpg">
          <a:extLst>
            <a:ext uri="{FF2B5EF4-FFF2-40B4-BE49-F238E27FC236}">
              <a16:creationId xmlns:a16="http://schemas.microsoft.com/office/drawing/2014/main" id="{EA9246D8-0677-49CC-A21F-F438E472CE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0150" y="228600"/>
          <a:ext cx="949071" cy="26797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1</xdr:colOff>
      <xdr:row>5</xdr:row>
      <xdr:rowOff>171449</xdr:rowOff>
    </xdr:from>
    <xdr:to>
      <xdr:col>4</xdr:col>
      <xdr:colOff>533400</xdr:colOff>
      <xdr:row>44</xdr:row>
      <xdr:rowOff>87630</xdr:rowOff>
    </xdr:to>
    <xdr:sp macro="" textlink="">
      <xdr:nvSpPr>
        <xdr:cNvPr id="23" name="TextBox 22">
          <a:extLst>
            <a:ext uri="{FF2B5EF4-FFF2-40B4-BE49-F238E27FC236}">
              <a16:creationId xmlns:a16="http://schemas.microsoft.com/office/drawing/2014/main" id="{BE1D8EC9-83D9-4353-AB20-C2096974217B}"/>
            </a:ext>
          </a:extLst>
        </xdr:cNvPr>
        <xdr:cNvSpPr txBox="1"/>
      </xdr:nvSpPr>
      <xdr:spPr>
        <a:xfrm>
          <a:off x="1" y="1171574"/>
          <a:ext cx="9239249" cy="69551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Instructions:</a:t>
          </a:r>
          <a:endParaRPr lang="en-US">
            <a:effectLst/>
          </a:endParaRPr>
        </a:p>
        <a:p>
          <a:r>
            <a:rPr lang="en-US" sz="1100" b="0">
              <a:solidFill>
                <a:schemeClr val="dk1"/>
              </a:solidFill>
              <a:effectLst/>
              <a:latin typeface="+mn-lt"/>
              <a:ea typeface="+mn-ea"/>
              <a:cs typeface="+mn-cs"/>
            </a:rPr>
            <a:t>Transfer Safety Benefits</a:t>
          </a:r>
          <a:r>
            <a:rPr lang="en-US" sz="1100" b="0" baseline="0">
              <a:solidFill>
                <a:schemeClr val="dk1"/>
              </a:solidFill>
              <a:effectLst/>
              <a:latin typeface="+mn-lt"/>
              <a:ea typeface="+mn-ea"/>
              <a:cs typeface="+mn-cs"/>
            </a:rPr>
            <a:t> and</a:t>
          </a:r>
          <a:r>
            <a:rPr lang="en-US" sz="1100" b="0">
              <a:solidFill>
                <a:schemeClr val="dk1"/>
              </a:solidFill>
              <a:effectLst/>
              <a:latin typeface="+mn-lt"/>
              <a:ea typeface="+mn-ea"/>
              <a:cs typeface="+mn-cs"/>
            </a:rPr>
            <a:t> Operational Benefits.</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for each alternative to the blue cells in the </a:t>
          </a:r>
          <a:r>
            <a:rPr lang="en-US" sz="1100" b="1">
              <a:solidFill>
                <a:schemeClr val="dk1"/>
              </a:solidFill>
              <a:effectLst/>
              <a:latin typeface="+mn-lt"/>
              <a:ea typeface="+mn-ea"/>
              <a:cs typeface="+mn-cs"/>
            </a:rPr>
            <a:t>INPUTS</a:t>
          </a:r>
          <a:r>
            <a:rPr lang="en-US" sz="1100" b="1" baseline="0">
              <a:solidFill>
                <a:schemeClr val="dk1"/>
              </a:solidFill>
              <a:effectLst/>
              <a:latin typeface="+mn-lt"/>
              <a:ea typeface="+mn-ea"/>
              <a:cs typeface="+mn-cs"/>
            </a:rPr>
            <a:t>-BENEFITS</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table above. </a:t>
          </a:r>
        </a:p>
        <a:p>
          <a:endParaRPr lang="en-US" sz="1100" b="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Annual Safety Benefit:</a:t>
          </a:r>
        </a:p>
        <a:p>
          <a:r>
            <a:rPr lang="en-US" sz="1100">
              <a:solidFill>
                <a:schemeClr val="dk1"/>
              </a:solidFill>
              <a:effectLst/>
              <a:latin typeface="+mn-lt"/>
              <a:ea typeface="+mn-ea"/>
              <a:cs typeface="+mn-cs"/>
            </a:rPr>
            <a:t>Transfer</a:t>
          </a:r>
          <a:r>
            <a:rPr lang="en-US" sz="1100" baseline="0">
              <a:solidFill>
                <a:schemeClr val="dk1"/>
              </a:solidFill>
              <a:effectLst/>
              <a:latin typeface="+mn-lt"/>
              <a:ea typeface="+mn-ea"/>
              <a:cs typeface="+mn-cs"/>
            </a:rPr>
            <a:t> highlighted </a:t>
          </a:r>
          <a:r>
            <a:rPr lang="en-US" sz="1100" b="1" baseline="0">
              <a:solidFill>
                <a:schemeClr val="dk1"/>
              </a:solidFill>
              <a:effectLst/>
              <a:latin typeface="+mn-lt"/>
              <a:ea typeface="+mn-ea"/>
              <a:cs typeface="+mn-cs"/>
            </a:rPr>
            <a:t>B=Annual Benefit=Present Value (with Inflation) </a:t>
          </a:r>
          <a:r>
            <a:rPr lang="en-US" sz="1100" baseline="0">
              <a:solidFill>
                <a:schemeClr val="dk1"/>
              </a:solidFill>
              <a:effectLst/>
              <a:latin typeface="+mn-lt"/>
              <a:ea typeface="+mn-ea"/>
              <a:cs typeface="+mn-cs"/>
            </a:rPr>
            <a:t>from </a:t>
          </a:r>
          <a:r>
            <a:rPr lang="en-US" sz="1100" b="1" baseline="0">
              <a:solidFill>
                <a:schemeClr val="dk1"/>
              </a:solidFill>
              <a:effectLst/>
              <a:latin typeface="+mn-lt"/>
              <a:ea typeface="+mn-ea"/>
              <a:cs typeface="+mn-cs"/>
            </a:rPr>
            <a:t>MDOT's Time of Return (TOR) </a:t>
          </a:r>
          <a:r>
            <a:rPr lang="en-US" sz="1100" baseline="0">
              <a:solidFill>
                <a:schemeClr val="dk1"/>
              </a:solidFill>
              <a:effectLst/>
              <a:latin typeface="+mn-lt"/>
              <a:ea typeface="+mn-ea"/>
              <a:cs typeface="+mn-cs"/>
            </a:rPr>
            <a:t>Spreadsheet to the table above for each alternative. </a:t>
          </a:r>
          <a:endParaRPr lang="en-US">
            <a:effectLst/>
          </a:endParaRPr>
        </a:p>
        <a:p>
          <a:endParaRPr lang="en-US" sz="1100" b="0" u="none"/>
        </a:p>
        <a:p>
          <a:endParaRPr lang="en-US" sz="1100" b="0" u="none"/>
        </a:p>
        <a:p>
          <a:endParaRPr lang="en-US" sz="1100" b="0" u="none"/>
        </a:p>
        <a:p>
          <a:endParaRPr lang="en-US" sz="1100" b="0" u="none"/>
        </a:p>
        <a:p>
          <a:endParaRPr lang="en-US" sz="1100" b="0" u="none"/>
        </a:p>
        <a:p>
          <a:endParaRPr lang="en-US" sz="1100" b="0" u="none"/>
        </a:p>
        <a:p>
          <a:endParaRPr lang="en-US" sz="1100" b="0" u="none"/>
        </a:p>
        <a:p>
          <a:endParaRPr lang="en-US" sz="1100" b="0" u="none"/>
        </a:p>
        <a:p>
          <a:endParaRPr lang="en-US" sz="1100" b="0" u="none"/>
        </a:p>
        <a:p>
          <a:endParaRPr lang="en-US" sz="1100" b="0" u="none"/>
        </a:p>
        <a:p>
          <a:endParaRPr lang="en-US" sz="1100" b="0" u="none"/>
        </a:p>
        <a:p>
          <a:endParaRPr lang="en-US" sz="1100" b="0" u="none"/>
        </a:p>
        <a:p>
          <a:endParaRPr lang="en-US" sz="1100" b="0" u="none"/>
        </a:p>
        <a:p>
          <a:endParaRPr lang="en-US" sz="1100" b="0" u="none"/>
        </a:p>
        <a:p>
          <a:endParaRPr lang="en-US" sz="1100" b="0" u="none"/>
        </a:p>
        <a:p>
          <a:endParaRPr lang="en-US" sz="1100" b="0" u="none"/>
        </a:p>
        <a:p>
          <a:endParaRPr lang="en-US" sz="1100" b="0" u="none"/>
        </a:p>
        <a:p>
          <a:r>
            <a:rPr lang="en-US" sz="1100" b="1" baseline="0">
              <a:solidFill>
                <a:schemeClr val="dk1"/>
              </a:solidFill>
              <a:effectLst/>
              <a:latin typeface="+mn-lt"/>
              <a:ea typeface="+mn-ea"/>
              <a:cs typeface="+mn-cs"/>
            </a:rPr>
            <a:t>Annual Operational Benefit:</a:t>
          </a:r>
          <a:endParaRPr lang="en-US">
            <a:effectLst/>
          </a:endParaRPr>
        </a:p>
        <a:p>
          <a:r>
            <a:rPr lang="en-US" sz="1100">
              <a:solidFill>
                <a:schemeClr val="dk1"/>
              </a:solidFill>
              <a:effectLst/>
              <a:latin typeface="+mn-lt"/>
              <a:ea typeface="+mn-ea"/>
              <a:cs typeface="+mn-cs"/>
            </a:rPr>
            <a:t>Transfer</a:t>
          </a:r>
          <a:r>
            <a:rPr lang="en-US" sz="1100" baseline="0">
              <a:solidFill>
                <a:schemeClr val="dk1"/>
              </a:solidFill>
              <a:effectLst/>
              <a:latin typeface="+mn-lt"/>
              <a:ea typeface="+mn-ea"/>
              <a:cs typeface="+mn-cs"/>
            </a:rPr>
            <a:t> highlighted </a:t>
          </a:r>
          <a:r>
            <a:rPr lang="en-US" sz="1100" b="1" baseline="0">
              <a:solidFill>
                <a:schemeClr val="dk1"/>
              </a:solidFill>
              <a:effectLst/>
              <a:latin typeface="+mn-lt"/>
              <a:ea typeface="+mn-ea"/>
              <a:cs typeface="+mn-cs"/>
            </a:rPr>
            <a:t>Total Yearly Savings </a:t>
          </a:r>
          <a:r>
            <a:rPr lang="en-US" sz="1100" baseline="0">
              <a:solidFill>
                <a:schemeClr val="dk1"/>
              </a:solidFill>
              <a:effectLst/>
              <a:latin typeface="+mn-lt"/>
              <a:ea typeface="+mn-ea"/>
              <a:cs typeface="+mn-cs"/>
            </a:rPr>
            <a:t>from </a:t>
          </a:r>
          <a:r>
            <a:rPr lang="en-US" sz="1100" b="1" baseline="0">
              <a:solidFill>
                <a:schemeClr val="dk1"/>
              </a:solidFill>
              <a:effectLst/>
              <a:latin typeface="+mn-lt"/>
              <a:ea typeface="+mn-ea"/>
              <a:cs typeface="+mn-cs"/>
            </a:rPr>
            <a:t>Intersection Benefits </a:t>
          </a:r>
          <a:r>
            <a:rPr lang="en-US" sz="1100" b="0" baseline="0">
              <a:solidFill>
                <a:schemeClr val="dk1"/>
              </a:solidFill>
              <a:effectLst/>
              <a:latin typeface="+mn-lt"/>
              <a:ea typeface="+mn-ea"/>
              <a:cs typeface="+mn-cs"/>
            </a:rPr>
            <a:t>tab or </a:t>
          </a:r>
          <a:r>
            <a:rPr lang="en-US" sz="1100" b="1" baseline="0">
              <a:solidFill>
                <a:schemeClr val="dk1"/>
              </a:solidFill>
              <a:effectLst/>
              <a:latin typeface="+mn-lt"/>
              <a:ea typeface="+mn-ea"/>
              <a:cs typeface="+mn-cs"/>
            </a:rPr>
            <a:t>Freeway (HCS) Benefits</a:t>
          </a:r>
          <a:r>
            <a:rPr lang="en-US" sz="1100" b="0" baseline="0">
              <a:solidFill>
                <a:schemeClr val="dk1"/>
              </a:solidFill>
              <a:effectLst/>
              <a:latin typeface="+mn-lt"/>
              <a:ea typeface="+mn-ea"/>
              <a:cs typeface="+mn-cs"/>
            </a:rPr>
            <a:t> tab</a:t>
          </a:r>
          <a:r>
            <a:rPr lang="en-US" sz="1100" b="1" baseline="0">
              <a:solidFill>
                <a:schemeClr val="dk1"/>
              </a:solidFill>
              <a:effectLst/>
              <a:latin typeface="+mn-lt"/>
              <a:ea typeface="+mn-ea"/>
              <a:cs typeface="+mn-cs"/>
            </a:rPr>
            <a:t> </a:t>
          </a:r>
          <a:r>
            <a:rPr lang="en-US" sz="1100" baseline="0">
              <a:solidFill>
                <a:schemeClr val="dk1"/>
              </a:solidFill>
              <a:effectLst/>
              <a:latin typeface="+mn-lt"/>
              <a:ea typeface="+mn-ea"/>
              <a:cs typeface="+mn-cs"/>
            </a:rPr>
            <a:t>to the table above. </a:t>
          </a:r>
          <a:endParaRPr lang="en-US">
            <a:effectLst/>
          </a:endParaRPr>
        </a:p>
        <a:p>
          <a:endParaRPr lang="en-US" sz="1100" b="0" u="none"/>
        </a:p>
        <a:p>
          <a:endParaRPr lang="en-US" sz="1100" b="0" u="none"/>
        </a:p>
        <a:p>
          <a:endParaRPr lang="en-US" sz="1100" b="0" u="none"/>
        </a:p>
        <a:p>
          <a:endParaRPr lang="en-US" sz="1100" b="0" u="none"/>
        </a:p>
        <a:p>
          <a:endParaRPr lang="en-US" sz="1100" b="0" u="none"/>
        </a:p>
        <a:p>
          <a:endParaRPr lang="en-US" sz="1100" b="0" u="none"/>
        </a:p>
        <a:p>
          <a:endParaRPr lang="en-US" sz="1100" b="0" u="none"/>
        </a:p>
        <a:p>
          <a:endParaRPr lang="en-US" sz="1100" b="0" u="none"/>
        </a:p>
        <a:p>
          <a:endParaRPr lang="en-US" sz="1100" b="0" u="none"/>
        </a:p>
        <a:p>
          <a:endParaRPr lang="en-US" sz="1100" b="0" u="none"/>
        </a:p>
        <a:p>
          <a:endParaRPr lang="en-US" sz="1100" b="0" u="none"/>
        </a:p>
        <a:p>
          <a:endParaRPr lang="en-US" sz="1100" b="0" u="none"/>
        </a:p>
        <a:p>
          <a:r>
            <a:rPr lang="en-US" sz="1100" b="1" baseline="0">
              <a:solidFill>
                <a:schemeClr val="dk1"/>
              </a:solidFill>
              <a:effectLst/>
              <a:latin typeface="+mn-lt"/>
              <a:ea typeface="+mn-ea"/>
              <a:cs typeface="+mn-cs"/>
            </a:rPr>
            <a:t>Annual Operational Benefit:</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This row should</a:t>
          </a:r>
          <a:r>
            <a:rPr lang="en-US" sz="1100" baseline="0">
              <a:solidFill>
                <a:schemeClr val="dk1"/>
              </a:solidFill>
              <a:effectLst/>
              <a:latin typeface="+mn-lt"/>
              <a:ea typeface="+mn-ea"/>
              <a:cs typeface="+mn-cs"/>
            </a:rPr>
            <a:t> only be used to include other benefits (e.g., incident management) that are not accounted for within </a:t>
          </a:r>
          <a:r>
            <a:rPr lang="en-US" sz="1100" b="1" baseline="0">
              <a:solidFill>
                <a:schemeClr val="dk1"/>
              </a:solidFill>
              <a:effectLst/>
              <a:latin typeface="+mn-lt"/>
              <a:ea typeface="+mn-ea"/>
              <a:cs typeface="+mn-cs"/>
            </a:rPr>
            <a:t>Annual Safety Benefits </a:t>
          </a:r>
          <a:r>
            <a:rPr lang="en-US" sz="1100" b="0" baseline="0">
              <a:solidFill>
                <a:schemeClr val="dk1"/>
              </a:solidFill>
              <a:effectLst/>
              <a:latin typeface="+mn-lt"/>
              <a:ea typeface="+mn-ea"/>
              <a:cs typeface="+mn-cs"/>
            </a:rPr>
            <a:t>and</a:t>
          </a:r>
          <a:r>
            <a:rPr lang="en-US" sz="1100" b="1" baseline="0">
              <a:solidFill>
                <a:schemeClr val="dk1"/>
              </a:solidFill>
              <a:effectLst/>
              <a:latin typeface="+mn-lt"/>
              <a:ea typeface="+mn-ea"/>
              <a:cs typeface="+mn-cs"/>
            </a:rPr>
            <a:t> Annual Operational Benefits</a:t>
          </a:r>
          <a:r>
            <a:rPr lang="en-US" sz="1100" baseline="0">
              <a:solidFill>
                <a:schemeClr val="dk1"/>
              </a:solidFill>
              <a:effectLst/>
              <a:latin typeface="+mn-lt"/>
              <a:ea typeface="+mn-ea"/>
              <a:cs typeface="+mn-cs"/>
            </a:rPr>
            <a:t>. Provide justification in the C&amp;R Final Submittal Form if additional benefits are included. </a:t>
          </a:r>
          <a:endParaRPr lang="en-US">
            <a:effectLst/>
          </a:endParaRPr>
        </a:p>
        <a:p>
          <a:endParaRPr lang="en-US" sz="1100" b="0" u="none"/>
        </a:p>
      </xdr:txBody>
    </xdr:sp>
    <xdr:clientData/>
  </xdr:twoCellAnchor>
  <xdr:twoCellAnchor editAs="oneCell">
    <xdr:from>
      <xdr:col>0</xdr:col>
      <xdr:colOff>2510790</xdr:colOff>
      <xdr:row>11</xdr:row>
      <xdr:rowOff>144780</xdr:rowOff>
    </xdr:from>
    <xdr:to>
      <xdr:col>3</xdr:col>
      <xdr:colOff>67300</xdr:colOff>
      <xdr:row>24</xdr:row>
      <xdr:rowOff>143215</xdr:rowOff>
    </xdr:to>
    <xdr:pic>
      <xdr:nvPicPr>
        <xdr:cNvPr id="24" name="Picture 23">
          <a:extLst>
            <a:ext uri="{FF2B5EF4-FFF2-40B4-BE49-F238E27FC236}">
              <a16:creationId xmlns:a16="http://schemas.microsoft.com/office/drawing/2014/main" id="{F9FDE2DD-7F5E-4E0C-9E74-8CCE948FC6DA}"/>
            </a:ext>
          </a:extLst>
        </xdr:cNvPr>
        <xdr:cNvPicPr>
          <a:picLocks noChangeAspect="1"/>
        </xdr:cNvPicPr>
      </xdr:nvPicPr>
      <xdr:blipFill>
        <a:blip xmlns:r="http://schemas.openxmlformats.org/officeDocument/2006/relationships" r:embed="rId1"/>
        <a:stretch>
          <a:fillRect/>
        </a:stretch>
      </xdr:blipFill>
      <xdr:spPr>
        <a:xfrm>
          <a:off x="2510790" y="2230755"/>
          <a:ext cx="4568815" cy="2343490"/>
        </a:xfrm>
        <a:prstGeom prst="rect">
          <a:avLst/>
        </a:prstGeom>
        <a:ln w="19050">
          <a:solidFill>
            <a:schemeClr val="tx1"/>
          </a:solidFill>
        </a:ln>
      </xdr:spPr>
    </xdr:pic>
    <xdr:clientData/>
  </xdr:twoCellAnchor>
  <xdr:twoCellAnchor>
    <xdr:from>
      <xdr:col>2</xdr:col>
      <xdr:colOff>167640</xdr:colOff>
      <xdr:row>16</xdr:row>
      <xdr:rowOff>135255</xdr:rowOff>
    </xdr:from>
    <xdr:to>
      <xdr:col>2</xdr:col>
      <xdr:colOff>967740</xdr:colOff>
      <xdr:row>18</xdr:row>
      <xdr:rowOff>73854</xdr:rowOff>
    </xdr:to>
    <xdr:sp macro="" textlink="">
      <xdr:nvSpPr>
        <xdr:cNvPr id="26" name="Rectangle 25">
          <a:extLst>
            <a:ext uri="{FF2B5EF4-FFF2-40B4-BE49-F238E27FC236}">
              <a16:creationId xmlns:a16="http://schemas.microsoft.com/office/drawing/2014/main" id="{EA5013EE-FA9D-4D90-B1ED-902E9E788D7B}"/>
            </a:ext>
          </a:extLst>
        </xdr:cNvPr>
        <xdr:cNvSpPr/>
      </xdr:nvSpPr>
      <xdr:spPr>
        <a:xfrm>
          <a:off x="5406390" y="3126105"/>
          <a:ext cx="800100" cy="300549"/>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967740</xdr:colOff>
      <xdr:row>17</xdr:row>
      <xdr:rowOff>123825</xdr:rowOff>
    </xdr:from>
    <xdr:to>
      <xdr:col>3</xdr:col>
      <xdr:colOff>281940</xdr:colOff>
      <xdr:row>18</xdr:row>
      <xdr:rowOff>5936</xdr:rowOff>
    </xdr:to>
    <xdr:cxnSp macro="">
      <xdr:nvCxnSpPr>
        <xdr:cNvPr id="27" name="Straight Arrow Connector 26">
          <a:extLst>
            <a:ext uri="{FF2B5EF4-FFF2-40B4-BE49-F238E27FC236}">
              <a16:creationId xmlns:a16="http://schemas.microsoft.com/office/drawing/2014/main" id="{2AB5DE7A-324B-4FC7-8DE0-1E42CE86B2FE}"/>
            </a:ext>
          </a:extLst>
        </xdr:cNvPr>
        <xdr:cNvCxnSpPr/>
      </xdr:nvCxnSpPr>
      <xdr:spPr>
        <a:xfrm flipH="1" flipV="1">
          <a:off x="6206490" y="3295650"/>
          <a:ext cx="1095375" cy="63086"/>
        </a:xfrm>
        <a:prstGeom prst="straightConnector1">
          <a:avLst/>
        </a:prstGeom>
        <a:ln w="57150">
          <a:solidFill>
            <a:srgbClr val="FF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editAs="oneCell">
    <xdr:from>
      <xdr:col>0</xdr:col>
      <xdr:colOff>1162050</xdr:colOff>
      <xdr:row>29</xdr:row>
      <xdr:rowOff>161925</xdr:rowOff>
    </xdr:from>
    <xdr:to>
      <xdr:col>2</xdr:col>
      <xdr:colOff>996315</xdr:colOff>
      <xdr:row>38</xdr:row>
      <xdr:rowOff>104775</xdr:rowOff>
    </xdr:to>
    <xdr:pic>
      <xdr:nvPicPr>
        <xdr:cNvPr id="10" name="Picture 9">
          <a:extLst>
            <a:ext uri="{FF2B5EF4-FFF2-40B4-BE49-F238E27FC236}">
              <a16:creationId xmlns:a16="http://schemas.microsoft.com/office/drawing/2014/main" id="{857F0944-A20A-4EF7-BBA2-8893C8B0FF3D}"/>
            </a:ext>
          </a:extLst>
        </xdr:cNvPr>
        <xdr:cNvPicPr>
          <a:picLocks noChangeAspect="1"/>
        </xdr:cNvPicPr>
      </xdr:nvPicPr>
      <xdr:blipFill rotWithShape="1">
        <a:blip xmlns:r="http://schemas.openxmlformats.org/officeDocument/2006/relationships" r:embed="rId2"/>
        <a:srcRect l="-1" r="1866" b="3423"/>
        <a:stretch/>
      </xdr:blipFill>
      <xdr:spPr>
        <a:xfrm>
          <a:off x="1162050" y="5695950"/>
          <a:ext cx="4911090" cy="1657350"/>
        </a:xfrm>
        <a:prstGeom prst="rect">
          <a:avLst/>
        </a:prstGeom>
      </xdr:spPr>
    </xdr:pic>
    <xdr:clientData/>
  </xdr:twoCellAnchor>
  <xdr:twoCellAnchor>
    <xdr:from>
      <xdr:col>2</xdr:col>
      <xdr:colOff>344805</xdr:colOff>
      <xdr:row>37</xdr:row>
      <xdr:rowOff>1905</xdr:rowOff>
    </xdr:from>
    <xdr:to>
      <xdr:col>2</xdr:col>
      <xdr:colOff>997634</xdr:colOff>
      <xdr:row>38</xdr:row>
      <xdr:rowOff>97154</xdr:rowOff>
    </xdr:to>
    <xdr:sp macro="" textlink="">
      <xdr:nvSpPr>
        <xdr:cNvPr id="33" name="Rectangle 32">
          <a:extLst>
            <a:ext uri="{FF2B5EF4-FFF2-40B4-BE49-F238E27FC236}">
              <a16:creationId xmlns:a16="http://schemas.microsoft.com/office/drawing/2014/main" id="{F8285C7D-F014-4B2B-A427-F5A721AC8F03}"/>
            </a:ext>
          </a:extLst>
        </xdr:cNvPr>
        <xdr:cNvSpPr/>
      </xdr:nvSpPr>
      <xdr:spPr>
        <a:xfrm>
          <a:off x="5583555" y="6774180"/>
          <a:ext cx="652829" cy="27622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1057275</xdr:colOff>
      <xdr:row>37</xdr:row>
      <xdr:rowOff>135255</xdr:rowOff>
    </xdr:from>
    <xdr:to>
      <xdr:col>3</xdr:col>
      <xdr:colOff>371475</xdr:colOff>
      <xdr:row>38</xdr:row>
      <xdr:rowOff>17366</xdr:rowOff>
    </xdr:to>
    <xdr:cxnSp macro="">
      <xdr:nvCxnSpPr>
        <xdr:cNvPr id="37" name="Straight Arrow Connector 36">
          <a:extLst>
            <a:ext uri="{FF2B5EF4-FFF2-40B4-BE49-F238E27FC236}">
              <a16:creationId xmlns:a16="http://schemas.microsoft.com/office/drawing/2014/main" id="{6A2B202F-FDB2-4ACC-87AF-CF03098782D8}"/>
            </a:ext>
          </a:extLst>
        </xdr:cNvPr>
        <xdr:cNvCxnSpPr/>
      </xdr:nvCxnSpPr>
      <xdr:spPr>
        <a:xfrm flipH="1" flipV="1">
          <a:off x="6296025" y="6907530"/>
          <a:ext cx="1095375" cy="63086"/>
        </a:xfrm>
        <a:prstGeom prst="straightConnector1">
          <a:avLst/>
        </a:prstGeom>
        <a:ln w="57150">
          <a:solidFill>
            <a:srgbClr val="FF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4</xdr:row>
      <xdr:rowOff>175259</xdr:rowOff>
    </xdr:from>
    <xdr:to>
      <xdr:col>4</xdr:col>
      <xdr:colOff>533400</xdr:colOff>
      <xdr:row>26</xdr:row>
      <xdr:rowOff>114300</xdr:rowOff>
    </xdr:to>
    <xdr:sp macro="" textlink="">
      <xdr:nvSpPr>
        <xdr:cNvPr id="2" name="TextBox 1">
          <a:extLst>
            <a:ext uri="{FF2B5EF4-FFF2-40B4-BE49-F238E27FC236}">
              <a16:creationId xmlns:a16="http://schemas.microsoft.com/office/drawing/2014/main" id="{E80291CC-4DAB-45E1-AA37-61AD86146196}"/>
            </a:ext>
          </a:extLst>
        </xdr:cNvPr>
        <xdr:cNvSpPr txBox="1"/>
      </xdr:nvSpPr>
      <xdr:spPr>
        <a:xfrm>
          <a:off x="1" y="1175384"/>
          <a:ext cx="9239249" cy="39014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Instructions:</a:t>
          </a:r>
          <a:endParaRPr lang="en-US">
            <a:effectLst/>
          </a:endParaRPr>
        </a:p>
        <a:p>
          <a:r>
            <a:rPr lang="en-US" sz="1100" b="0">
              <a:solidFill>
                <a:schemeClr val="dk1"/>
              </a:solidFill>
              <a:effectLst/>
              <a:latin typeface="+mn-lt"/>
              <a:ea typeface="+mn-ea"/>
              <a:cs typeface="+mn-cs"/>
            </a:rPr>
            <a:t>Transfer Construction Cost</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for each alternative to the blue cells in the </a:t>
          </a:r>
          <a:r>
            <a:rPr lang="en-US" sz="1100" b="1">
              <a:solidFill>
                <a:schemeClr val="dk1"/>
              </a:solidFill>
              <a:effectLst/>
              <a:latin typeface="+mn-lt"/>
              <a:ea typeface="+mn-ea"/>
              <a:cs typeface="+mn-cs"/>
            </a:rPr>
            <a:t>INPUTS</a:t>
          </a:r>
          <a:r>
            <a:rPr lang="en-US" sz="1100" b="1" baseline="0">
              <a:solidFill>
                <a:schemeClr val="dk1"/>
              </a:solidFill>
              <a:effectLst/>
              <a:latin typeface="+mn-lt"/>
              <a:ea typeface="+mn-ea"/>
              <a:cs typeface="+mn-cs"/>
            </a:rPr>
            <a:t>-Costs</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table above. If</a:t>
          </a:r>
          <a:r>
            <a:rPr lang="en-US" sz="1100" b="0" baseline="0">
              <a:solidFill>
                <a:schemeClr val="dk1"/>
              </a:solidFill>
              <a:effectLst/>
              <a:latin typeface="+mn-lt"/>
              <a:ea typeface="+mn-ea"/>
              <a:cs typeface="+mn-cs"/>
            </a:rPr>
            <a:t> including Additional Costs (e.g., maintenance), transfer those values to the table above. </a:t>
          </a:r>
          <a:endParaRPr lang="en-US" sz="1100" b="0">
            <a:solidFill>
              <a:schemeClr val="dk1"/>
            </a:solidFill>
            <a:effectLst/>
            <a:latin typeface="+mn-lt"/>
            <a:ea typeface="+mn-ea"/>
            <a:cs typeface="+mn-cs"/>
          </a:endParaRPr>
        </a:p>
        <a:p>
          <a:endParaRPr lang="en-US" sz="1100" b="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Grand Total Construction Cost:</a:t>
          </a:r>
        </a:p>
        <a:p>
          <a:r>
            <a:rPr lang="en-US" sz="1100">
              <a:solidFill>
                <a:schemeClr val="dk1"/>
              </a:solidFill>
              <a:effectLst/>
              <a:latin typeface="+mn-lt"/>
              <a:ea typeface="+mn-ea"/>
              <a:cs typeface="+mn-cs"/>
            </a:rPr>
            <a:t>Transfer</a:t>
          </a:r>
          <a:r>
            <a:rPr lang="en-US" sz="1100" baseline="0">
              <a:solidFill>
                <a:schemeClr val="dk1"/>
              </a:solidFill>
              <a:effectLst/>
              <a:latin typeface="+mn-lt"/>
              <a:ea typeface="+mn-ea"/>
              <a:cs typeface="+mn-cs"/>
            </a:rPr>
            <a:t> highlighted </a:t>
          </a:r>
          <a:r>
            <a:rPr lang="en-US" sz="1100" b="1" baseline="0">
              <a:solidFill>
                <a:schemeClr val="dk1"/>
              </a:solidFill>
              <a:effectLst/>
              <a:latin typeface="+mn-lt"/>
              <a:ea typeface="+mn-ea"/>
              <a:cs typeface="+mn-cs"/>
            </a:rPr>
            <a:t>TOTAL PROJECT COSTS </a:t>
          </a:r>
          <a:r>
            <a:rPr lang="en-US" sz="1100" baseline="0">
              <a:solidFill>
                <a:schemeClr val="dk1"/>
              </a:solidFill>
              <a:effectLst/>
              <a:latin typeface="+mn-lt"/>
              <a:ea typeface="+mn-ea"/>
              <a:cs typeface="+mn-cs"/>
            </a:rPr>
            <a:t>from </a:t>
          </a:r>
          <a:r>
            <a:rPr lang="en-US" sz="1100" b="1" baseline="0">
              <a:solidFill>
                <a:schemeClr val="dk1"/>
              </a:solidFill>
              <a:effectLst/>
              <a:latin typeface="+mn-lt"/>
              <a:ea typeface="+mn-ea"/>
              <a:cs typeface="+mn-cs"/>
            </a:rPr>
            <a:t>Construction Costs </a:t>
          </a:r>
          <a:r>
            <a:rPr lang="en-US" sz="1100" b="0" baseline="0">
              <a:solidFill>
                <a:schemeClr val="dk1"/>
              </a:solidFill>
              <a:effectLst/>
              <a:latin typeface="+mn-lt"/>
              <a:ea typeface="+mn-ea"/>
              <a:cs typeface="+mn-cs"/>
            </a:rPr>
            <a:t>tab </a:t>
          </a:r>
          <a:r>
            <a:rPr lang="en-US" sz="1100" baseline="0">
              <a:solidFill>
                <a:schemeClr val="dk1"/>
              </a:solidFill>
              <a:effectLst/>
              <a:latin typeface="+mn-lt"/>
              <a:ea typeface="+mn-ea"/>
              <a:cs typeface="+mn-cs"/>
            </a:rPr>
            <a:t>to the table above for each alternative. </a:t>
          </a:r>
          <a:endParaRPr lang="en-US">
            <a:effectLst/>
          </a:endParaRPr>
        </a:p>
        <a:p>
          <a:endParaRPr lang="en-US" sz="1100" b="0" u="none"/>
        </a:p>
        <a:p>
          <a:endParaRPr lang="en-US" sz="1100" b="0" u="none"/>
        </a:p>
        <a:p>
          <a:endParaRPr lang="en-US" sz="1100" b="0" u="none"/>
        </a:p>
        <a:p>
          <a:endParaRPr lang="en-US" sz="1100" b="0" u="none"/>
        </a:p>
        <a:p>
          <a:endParaRPr lang="en-US" sz="1100" b="0" u="none"/>
        </a:p>
        <a:p>
          <a:endParaRPr lang="en-US" sz="1100" b="0" u="none"/>
        </a:p>
        <a:p>
          <a:endParaRPr lang="en-US" sz="1100" b="0" u="none"/>
        </a:p>
        <a:p>
          <a:endParaRPr lang="en-US" sz="1100" b="0" u="none"/>
        </a:p>
        <a:p>
          <a:endParaRPr lang="en-US" sz="1100" b="0" u="none"/>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Additional Annual Cost:</a:t>
          </a:r>
          <a:endParaRPr lang="en-US">
            <a:effectLst/>
          </a:endParaRPr>
        </a:p>
        <a:p>
          <a:r>
            <a:rPr lang="en-US" sz="1100">
              <a:solidFill>
                <a:schemeClr val="dk1"/>
              </a:solidFill>
              <a:effectLst/>
              <a:latin typeface="+mn-lt"/>
              <a:ea typeface="+mn-ea"/>
              <a:cs typeface="+mn-cs"/>
            </a:rPr>
            <a:t>This row</a:t>
          </a:r>
          <a:r>
            <a:rPr lang="en-US" sz="1100" baseline="0">
              <a:solidFill>
                <a:schemeClr val="dk1"/>
              </a:solidFill>
              <a:effectLst/>
              <a:latin typeface="+mn-lt"/>
              <a:ea typeface="+mn-ea"/>
              <a:cs typeface="+mn-cs"/>
            </a:rPr>
            <a:t> should only be used to include other costs (e.g., ongoing operations and maintenance) that are not accounted for in</a:t>
          </a:r>
          <a:r>
            <a:rPr lang="en-US" sz="1100" b="1" baseline="0">
              <a:solidFill>
                <a:schemeClr val="dk1"/>
              </a:solidFill>
              <a:effectLst/>
              <a:latin typeface="+mn-lt"/>
              <a:ea typeface="+mn-ea"/>
              <a:cs typeface="+mn-cs"/>
            </a:rPr>
            <a:t> Total Construction Cost </a:t>
          </a:r>
          <a:r>
            <a:rPr lang="en-US" sz="1100" b="0" baseline="0">
              <a:solidFill>
                <a:schemeClr val="dk1"/>
              </a:solidFill>
              <a:effectLst/>
              <a:latin typeface="+mn-lt"/>
              <a:ea typeface="+mn-ea"/>
              <a:cs typeface="+mn-cs"/>
            </a:rPr>
            <a:t>and are not included in MDOT routine maintenance.</a:t>
          </a:r>
          <a:r>
            <a:rPr lang="en-US" sz="1100" baseline="0">
              <a:solidFill>
                <a:schemeClr val="dk1"/>
              </a:solidFill>
              <a:effectLst/>
              <a:latin typeface="+mn-lt"/>
              <a:ea typeface="+mn-ea"/>
              <a:cs typeface="+mn-cs"/>
            </a:rPr>
            <a:t> Most costs for typical roadway elements such as resurfacing, signs, traffic signals, etc. are included in routine maintenance funds; therefore, most projects will not need to include any costs in this tab.</a:t>
          </a:r>
          <a:endParaRPr lang="en-US">
            <a:effectLst/>
          </a:endParaRPr>
        </a:p>
        <a:p>
          <a:r>
            <a:rPr lang="en-US" sz="1100">
              <a:solidFill>
                <a:schemeClr val="dk1"/>
              </a:solidFill>
              <a:effectLst/>
              <a:latin typeface="+mn-lt"/>
              <a:ea typeface="+mn-ea"/>
              <a:cs typeface="+mn-cs"/>
            </a:rPr>
            <a:t>Examples of projects that may need to include ongoing costs are ITS projects that will require dedicated staff to operate (e.g., Flex Route TOC operators). </a:t>
          </a:r>
          <a:r>
            <a:rPr lang="en-US" sz="1100" baseline="0">
              <a:solidFill>
                <a:schemeClr val="dk1"/>
              </a:solidFill>
              <a:effectLst/>
              <a:latin typeface="+mn-lt"/>
              <a:ea typeface="+mn-ea"/>
              <a:cs typeface="+mn-cs"/>
            </a:rPr>
            <a:t>Coordinate with C&amp;R section before including additional costs.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b="0" u="none"/>
        </a:p>
      </xdr:txBody>
    </xdr:sp>
    <xdr:clientData/>
  </xdr:twoCellAnchor>
  <xdr:twoCellAnchor editAs="oneCell">
    <xdr:from>
      <xdr:col>0</xdr:col>
      <xdr:colOff>1066800</xdr:colOff>
      <xdr:row>13</xdr:row>
      <xdr:rowOff>104124</xdr:rowOff>
    </xdr:from>
    <xdr:to>
      <xdr:col>2</xdr:col>
      <xdr:colOff>1260449</xdr:colOff>
      <xdr:row>16</xdr:row>
      <xdr:rowOff>133846</xdr:rowOff>
    </xdr:to>
    <xdr:pic>
      <xdr:nvPicPr>
        <xdr:cNvPr id="9" name="Picture 8">
          <a:extLst>
            <a:ext uri="{FF2B5EF4-FFF2-40B4-BE49-F238E27FC236}">
              <a16:creationId xmlns:a16="http://schemas.microsoft.com/office/drawing/2014/main" id="{22FD1392-916A-4068-A041-CC5DB3BD28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6800" y="2534904"/>
          <a:ext cx="5428589" cy="578362"/>
        </a:xfrm>
        <a:prstGeom prst="rect">
          <a:avLst/>
        </a:prstGeom>
      </xdr:spPr>
    </xdr:pic>
    <xdr:clientData/>
  </xdr:twoCellAnchor>
  <xdr:twoCellAnchor>
    <xdr:from>
      <xdr:col>2</xdr:col>
      <xdr:colOff>521970</xdr:colOff>
      <xdr:row>15</xdr:row>
      <xdr:rowOff>60960</xdr:rowOff>
    </xdr:from>
    <xdr:to>
      <xdr:col>2</xdr:col>
      <xdr:colOff>1322070</xdr:colOff>
      <xdr:row>17</xdr:row>
      <xdr:rowOff>3369</xdr:rowOff>
    </xdr:to>
    <xdr:sp macro="" textlink="">
      <xdr:nvSpPr>
        <xdr:cNvPr id="4" name="Rectangle 3">
          <a:extLst>
            <a:ext uri="{FF2B5EF4-FFF2-40B4-BE49-F238E27FC236}">
              <a16:creationId xmlns:a16="http://schemas.microsoft.com/office/drawing/2014/main" id="{A1045447-0E61-4BF2-8056-D7C470A59EAF}"/>
            </a:ext>
          </a:extLst>
        </xdr:cNvPr>
        <xdr:cNvSpPr/>
      </xdr:nvSpPr>
      <xdr:spPr>
        <a:xfrm>
          <a:off x="5756910" y="2872740"/>
          <a:ext cx="800100" cy="323409"/>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1322070</xdr:colOff>
      <xdr:row>16</xdr:row>
      <xdr:rowOff>32165</xdr:rowOff>
    </xdr:from>
    <xdr:to>
      <xdr:col>3</xdr:col>
      <xdr:colOff>392430</xdr:colOff>
      <xdr:row>17</xdr:row>
      <xdr:rowOff>141191</xdr:rowOff>
    </xdr:to>
    <xdr:cxnSp macro="">
      <xdr:nvCxnSpPr>
        <xdr:cNvPr id="5" name="Straight Arrow Connector 4">
          <a:extLst>
            <a:ext uri="{FF2B5EF4-FFF2-40B4-BE49-F238E27FC236}">
              <a16:creationId xmlns:a16="http://schemas.microsoft.com/office/drawing/2014/main" id="{DDEE327A-2CDA-47EA-B524-4D21A8D94C39}"/>
            </a:ext>
          </a:extLst>
        </xdr:cNvPr>
        <xdr:cNvCxnSpPr>
          <a:endCxn id="4" idx="3"/>
        </xdr:cNvCxnSpPr>
      </xdr:nvCxnSpPr>
      <xdr:spPr>
        <a:xfrm flipH="1" flipV="1">
          <a:off x="6557010" y="3034445"/>
          <a:ext cx="853440" cy="299526"/>
        </a:xfrm>
        <a:prstGeom prst="straightConnector1">
          <a:avLst/>
        </a:prstGeom>
        <a:ln w="57150">
          <a:solidFill>
            <a:srgbClr val="FF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17702</xdr:colOff>
      <xdr:row>27</xdr:row>
      <xdr:rowOff>48738</xdr:rowOff>
    </xdr:from>
    <xdr:to>
      <xdr:col>5</xdr:col>
      <xdr:colOff>246176</xdr:colOff>
      <xdr:row>51</xdr:row>
      <xdr:rowOff>99060</xdr:rowOff>
    </xdr:to>
    <xdr:sp macro="" textlink="">
      <xdr:nvSpPr>
        <xdr:cNvPr id="2" name="TextBox 1">
          <a:extLst>
            <a:ext uri="{FF2B5EF4-FFF2-40B4-BE49-F238E27FC236}">
              <a16:creationId xmlns:a16="http://schemas.microsoft.com/office/drawing/2014/main" id="{98B79A93-1903-4A59-84A6-5750D41E5387}"/>
            </a:ext>
          </a:extLst>
        </xdr:cNvPr>
        <xdr:cNvSpPr txBox="1"/>
      </xdr:nvSpPr>
      <xdr:spPr>
        <a:xfrm>
          <a:off x="17702" y="5756118"/>
          <a:ext cx="5227194" cy="44394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Instructions:</a:t>
          </a:r>
          <a:endParaRPr lang="en-US">
            <a:effectLst/>
          </a:endParaRPr>
        </a:p>
        <a:p>
          <a:r>
            <a:rPr lang="en-US" sz="1100" b="0">
              <a:solidFill>
                <a:schemeClr val="dk1"/>
              </a:solidFill>
              <a:effectLst/>
              <a:latin typeface="+mn-lt"/>
              <a:ea typeface="+mn-ea"/>
              <a:cs typeface="+mn-cs"/>
            </a:rPr>
            <a:t>Fill</a:t>
          </a:r>
          <a:r>
            <a:rPr lang="en-US" sz="1100" b="0" baseline="0">
              <a:solidFill>
                <a:schemeClr val="dk1"/>
              </a:solidFill>
              <a:effectLst/>
              <a:latin typeface="+mn-lt"/>
              <a:ea typeface="+mn-ea"/>
              <a:cs typeface="+mn-cs"/>
            </a:rPr>
            <a:t> in columns to the right of column I from Synchro, HCS, RODEL, or SimTraffic analysis. Spreadsheet will calculate overall delay savings. </a:t>
          </a:r>
        </a:p>
        <a:p>
          <a:endParaRPr lang="en-US" sz="1100" b="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Location:</a:t>
          </a:r>
        </a:p>
        <a:p>
          <a:r>
            <a:rPr lang="en-US" b="0">
              <a:effectLst/>
            </a:rPr>
            <a:t>Input entire network values or individual intersections. If entering individual intersections, be sure to that all intersections are accounted for in Future</a:t>
          </a:r>
          <a:r>
            <a:rPr lang="en-US" b="0" baseline="0">
              <a:effectLst/>
            </a:rPr>
            <a:t> </a:t>
          </a:r>
          <a:r>
            <a:rPr lang="en-US" b="0">
              <a:effectLst/>
            </a:rPr>
            <a:t>No Build and Future Build conditions. </a:t>
          </a:r>
        </a:p>
        <a:p>
          <a:endParaRPr lang="en-US" sz="1100" b="0" u="none"/>
        </a:p>
        <a:p>
          <a:r>
            <a:rPr lang="en-US" sz="1100" b="1">
              <a:solidFill>
                <a:schemeClr val="dk1"/>
              </a:solidFill>
              <a:effectLst/>
              <a:latin typeface="+mn-lt"/>
              <a:ea typeface="+mn-ea"/>
              <a:cs typeface="+mn-cs"/>
            </a:rPr>
            <a:t>Peak Hour Volume</a:t>
          </a:r>
          <a:r>
            <a:rPr lang="en-US" sz="1100" b="1" baseline="0">
              <a:solidFill>
                <a:schemeClr val="dk1"/>
              </a:solidFill>
              <a:effectLst/>
              <a:latin typeface="+mn-lt"/>
              <a:ea typeface="+mn-ea"/>
              <a:cs typeface="+mn-cs"/>
            </a:rPr>
            <a:t> (vph):</a:t>
          </a:r>
          <a:endParaRPr lang="en-US">
            <a:effectLst/>
          </a:endParaRPr>
        </a:p>
        <a:p>
          <a:r>
            <a:rPr lang="en-US" sz="1100" baseline="0">
              <a:solidFill>
                <a:schemeClr val="dk1"/>
              </a:solidFill>
              <a:effectLst/>
              <a:latin typeface="+mn-lt"/>
              <a:ea typeface="+mn-ea"/>
              <a:cs typeface="+mn-cs"/>
            </a:rPr>
            <a:t>Demand Volume (V)</a:t>
          </a:r>
          <a:r>
            <a:rPr lang="en-US" sz="1100">
              <a:solidFill>
                <a:schemeClr val="dk1"/>
              </a:solidFill>
              <a:effectLst/>
              <a:latin typeface="+mn-lt"/>
              <a:ea typeface="+mn-ea"/>
              <a:cs typeface="+mn-cs"/>
            </a:rPr>
            <a:t> from traffic analysis tool. Include</a:t>
          </a:r>
          <a:r>
            <a:rPr lang="en-US" sz="1100" baseline="0">
              <a:solidFill>
                <a:schemeClr val="dk1"/>
              </a:solidFill>
              <a:effectLst/>
              <a:latin typeface="+mn-lt"/>
              <a:ea typeface="+mn-ea"/>
              <a:cs typeface="+mn-cs"/>
            </a:rPr>
            <a:t> combined volume of all intersection movements.</a:t>
          </a:r>
          <a:endParaRPr lang="en-US" sz="1100">
            <a:solidFill>
              <a:schemeClr val="dk1"/>
            </a:solidFill>
            <a:effectLst/>
            <a:latin typeface="+mn-lt"/>
            <a:ea typeface="+mn-ea"/>
            <a:cs typeface="+mn-cs"/>
          </a:endParaRPr>
        </a:p>
        <a:p>
          <a:endParaRPr lang="en-US" sz="1100" b="0" u="none"/>
        </a:p>
        <a:p>
          <a:r>
            <a:rPr lang="en-US" sz="1100" b="1" u="none"/>
            <a:t>Average Delay (sec/veh):</a:t>
          </a:r>
        </a:p>
        <a:p>
          <a:r>
            <a:rPr lang="en-US" sz="1100" b="0" u="none"/>
            <a:t>Average Delay</a:t>
          </a:r>
          <a:r>
            <a:rPr lang="en-US" sz="1100" b="0" u="none" baseline="0"/>
            <a:t> is the average total delay for the location indicated. This may be reported by intersection or for an entire network.</a:t>
          </a:r>
        </a:p>
        <a:p>
          <a:endParaRPr lang="en-US" sz="1100" b="0" u="none" baseline="0"/>
        </a:p>
        <a:p>
          <a:r>
            <a:rPr lang="en-US" sz="1100" b="1" baseline="0">
              <a:solidFill>
                <a:schemeClr val="dk1"/>
              </a:solidFill>
              <a:effectLst/>
              <a:latin typeface="+mn-lt"/>
              <a:ea typeface="+mn-ea"/>
              <a:cs typeface="+mn-cs"/>
            </a:rPr>
            <a:t>Average Delay Cost Rate for Passenger and Truck:</a:t>
          </a:r>
          <a:endParaRPr lang="en-US">
            <a:effectLst/>
          </a:endParaRPr>
        </a:p>
        <a:p>
          <a:r>
            <a:rPr lang="en-US" sz="1100" baseline="0">
              <a:solidFill>
                <a:schemeClr val="dk1"/>
              </a:solidFill>
              <a:effectLst/>
              <a:latin typeface="+mn-lt"/>
              <a:ea typeface="+mn-ea"/>
              <a:cs typeface="+mn-cs"/>
            </a:rPr>
            <a:t>Obtain current value at: https://www.michigan.gov/mdot/0,4616,7-151-9625_54944-227053--,00.html</a:t>
          </a:r>
          <a:endParaRPr lang="en-US">
            <a:effectLst/>
          </a:endParaRP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Peak Period Adjustment Factor:</a:t>
          </a:r>
          <a:endParaRPr lang="en-US">
            <a:effectLst/>
          </a:endParaRPr>
        </a:p>
        <a:p>
          <a:r>
            <a:rPr lang="en-US" sz="1100">
              <a:solidFill>
                <a:schemeClr val="dk1"/>
              </a:solidFill>
              <a:effectLst/>
              <a:latin typeface="+mn-lt"/>
              <a:ea typeface="+mn-ea"/>
              <a:cs typeface="+mn-cs"/>
            </a:rPr>
            <a:t>Default values have been provided. To</a:t>
          </a:r>
          <a:r>
            <a:rPr lang="en-US" sz="1100" baseline="0">
              <a:solidFill>
                <a:schemeClr val="dk1"/>
              </a:solidFill>
              <a:effectLst/>
              <a:latin typeface="+mn-lt"/>
              <a:ea typeface="+mn-ea"/>
              <a:cs typeface="+mn-cs"/>
            </a:rPr>
            <a:t> modify these values, refer to the "Template - Peak Per Adj Factor" tab. Calculated values should only be used if larger than the default value. </a:t>
          </a:r>
          <a:endParaRPr lang="en-US">
            <a:effectLst/>
          </a:endParaRPr>
        </a:p>
        <a:p>
          <a:endParaRPr lang="en-US">
            <a:effectLst/>
          </a:endParaRPr>
        </a:p>
        <a:p>
          <a:r>
            <a:rPr lang="en-US" sz="1100" b="0" u="none" baseline="0"/>
            <a:t> </a:t>
          </a:r>
          <a:endParaRPr lang="en-US" sz="1100" b="0" u="none"/>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58159</xdr:colOff>
      <xdr:row>27</xdr:row>
      <xdr:rowOff>19220</xdr:rowOff>
    </xdr:from>
    <xdr:to>
      <xdr:col>6</xdr:col>
      <xdr:colOff>778025</xdr:colOff>
      <xdr:row>52</xdr:row>
      <xdr:rowOff>167639</xdr:rowOff>
    </xdr:to>
    <xdr:sp macro="" textlink="">
      <xdr:nvSpPr>
        <xdr:cNvPr id="3" name="TextBox 2">
          <a:extLst>
            <a:ext uri="{FF2B5EF4-FFF2-40B4-BE49-F238E27FC236}">
              <a16:creationId xmlns:a16="http://schemas.microsoft.com/office/drawing/2014/main" id="{B19C4154-0A81-44C0-B1B2-F699C66F8392}"/>
            </a:ext>
          </a:extLst>
        </xdr:cNvPr>
        <xdr:cNvSpPr txBox="1"/>
      </xdr:nvSpPr>
      <xdr:spPr>
        <a:xfrm>
          <a:off x="58159" y="5170340"/>
          <a:ext cx="5726206" cy="47204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Instructions:</a:t>
          </a:r>
        </a:p>
        <a:p>
          <a:r>
            <a:rPr lang="en-US" sz="1100" b="0"/>
            <a:t>Fill</a:t>
          </a:r>
          <a:r>
            <a:rPr lang="en-US" sz="1100" b="0" baseline="0"/>
            <a:t> in columns to the right of column I from HCS or HCM analysis. Spreadsheet will calculate overall average travel time savings.</a:t>
          </a:r>
          <a:endParaRPr lang="en-US" sz="1100" b="0"/>
        </a:p>
        <a:p>
          <a:endParaRPr lang="en-US" sz="1100" b="1"/>
        </a:p>
        <a:p>
          <a:r>
            <a:rPr lang="en-US" sz="1100" b="1"/>
            <a:t>Segment: </a:t>
          </a:r>
        </a:p>
        <a:p>
          <a:r>
            <a:rPr lang="en-US" sz="1100" b="0"/>
            <a:t>Enter</a:t>
          </a:r>
          <a:r>
            <a:rPr lang="en-US" sz="1100" b="0" baseline="0"/>
            <a:t> the segment name. Each segment name must be unique and identify the segment name, type, and analysis alternative.</a:t>
          </a:r>
          <a:endParaRPr lang="en-US" sz="1100" b="0"/>
        </a:p>
        <a:p>
          <a:endParaRPr lang="en-US" sz="1100" b="1"/>
        </a:p>
        <a:p>
          <a:r>
            <a:rPr lang="en-US" sz="1100" b="1"/>
            <a:t>Length (ft): </a:t>
          </a:r>
        </a:p>
        <a:p>
          <a:r>
            <a:rPr lang="en-US" sz="1100"/>
            <a:t>Merge/Diverge: Segment Influence Length (L) = 1500'</a:t>
          </a:r>
          <a:r>
            <a:rPr lang="en-US" sz="1100">
              <a:solidFill>
                <a:schemeClr val="dk1"/>
              </a:solidFill>
              <a:effectLst/>
              <a:latin typeface="+mn-lt"/>
              <a:ea typeface="+mn-ea"/>
              <a:cs typeface="+mn-cs"/>
            </a:rPr>
            <a:t> from HCS</a:t>
          </a:r>
          <a:r>
            <a:rPr lang="en-US" sz="1100" baseline="0">
              <a:solidFill>
                <a:schemeClr val="dk1"/>
              </a:solidFill>
              <a:effectLst/>
              <a:latin typeface="+mn-lt"/>
              <a:ea typeface="+mn-ea"/>
              <a:cs typeface="+mn-cs"/>
            </a:rPr>
            <a:t> or HCM analysis</a:t>
          </a:r>
          <a:endParaRPr lang="en-US" sz="1100"/>
        </a:p>
        <a:p>
          <a:r>
            <a:rPr lang="en-US" sz="1100"/>
            <a:t>Weave: Base Length (LB)</a:t>
          </a:r>
          <a:r>
            <a:rPr lang="en-US" sz="1100">
              <a:solidFill>
                <a:schemeClr val="dk1"/>
              </a:solidFill>
              <a:effectLst/>
              <a:latin typeface="+mn-lt"/>
              <a:ea typeface="+mn-ea"/>
              <a:cs typeface="+mn-cs"/>
            </a:rPr>
            <a:t> from HCS</a:t>
          </a:r>
          <a:r>
            <a:rPr lang="en-US" sz="1100" baseline="0">
              <a:solidFill>
                <a:schemeClr val="dk1"/>
              </a:solidFill>
              <a:effectLst/>
              <a:latin typeface="+mn-lt"/>
              <a:ea typeface="+mn-ea"/>
              <a:cs typeface="+mn-cs"/>
            </a:rPr>
            <a:t> or HCM analysis</a:t>
          </a:r>
          <a:endParaRPr lang="en-US" sz="1100"/>
        </a:p>
        <a:p>
          <a:r>
            <a:rPr lang="en-US" sz="1100"/>
            <a:t>Basic: Measured</a:t>
          </a:r>
          <a:r>
            <a:rPr lang="en-US" sz="1100" baseline="0"/>
            <a:t> l</a:t>
          </a:r>
          <a:r>
            <a:rPr lang="en-US" sz="1100"/>
            <a:t>ength between other segments or project limits</a:t>
          </a:r>
        </a:p>
        <a:p>
          <a:endParaRPr lang="en-US" sz="1100"/>
        </a:p>
        <a:p>
          <a:r>
            <a:rPr lang="en-US" sz="1100" b="1" baseline="0"/>
            <a:t>Average Delay Cost Rate for Passenger and Truck:</a:t>
          </a:r>
        </a:p>
        <a:p>
          <a:r>
            <a:rPr lang="en-US" sz="1100" baseline="0"/>
            <a:t>Obtain current value at: https://www.michigan.gov/mdot/0,4616,7-151-9625_54944-227053--,00.html</a:t>
          </a:r>
        </a:p>
        <a:p>
          <a:endParaRPr lang="en-US" sz="1100" b="1"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Peak Period Adjustment Factor:</a:t>
          </a:r>
          <a:endParaRPr lang="en-US">
            <a:effectLst/>
          </a:endParaRPr>
        </a:p>
        <a:p>
          <a:r>
            <a:rPr lang="en-US" sz="1100">
              <a:solidFill>
                <a:schemeClr val="dk1"/>
              </a:solidFill>
              <a:effectLst/>
              <a:latin typeface="+mn-lt"/>
              <a:ea typeface="+mn-ea"/>
              <a:cs typeface="+mn-cs"/>
            </a:rPr>
            <a:t>Default values have been provided. To</a:t>
          </a:r>
          <a:r>
            <a:rPr lang="en-US" sz="1100" baseline="0">
              <a:solidFill>
                <a:schemeClr val="dk1"/>
              </a:solidFill>
              <a:effectLst/>
              <a:latin typeface="+mn-lt"/>
              <a:ea typeface="+mn-ea"/>
              <a:cs typeface="+mn-cs"/>
            </a:rPr>
            <a:t> modify these values, refer to the "Template - Peak Per Adj Factor" tab. Calculated values should only be used if larger than the default value. </a:t>
          </a:r>
        </a:p>
        <a:p>
          <a:endParaRPr lang="en-US">
            <a:effectLst/>
          </a:endParaRPr>
        </a:p>
        <a:p>
          <a:r>
            <a:rPr lang="en-US" sz="1100" b="1" baseline="0">
              <a:solidFill>
                <a:schemeClr val="dk1"/>
              </a:solidFill>
              <a:effectLst/>
              <a:latin typeface="+mn-lt"/>
              <a:ea typeface="+mn-ea"/>
              <a:cs typeface="+mn-cs"/>
            </a:rPr>
            <a:t>Peak Period Adjustment Factor:</a:t>
          </a:r>
          <a:endParaRPr lang="en-US">
            <a:effectLst/>
          </a:endParaRPr>
        </a:p>
        <a:p>
          <a:r>
            <a:rPr lang="en-US" sz="1100">
              <a:solidFill>
                <a:schemeClr val="dk1"/>
              </a:solidFill>
              <a:effectLst/>
              <a:latin typeface="+mn-lt"/>
              <a:ea typeface="+mn-ea"/>
              <a:cs typeface="+mn-cs"/>
            </a:rPr>
            <a:t>Default values have been provided. To</a:t>
          </a:r>
          <a:r>
            <a:rPr lang="en-US" sz="1100" baseline="0">
              <a:solidFill>
                <a:schemeClr val="dk1"/>
              </a:solidFill>
              <a:effectLst/>
              <a:latin typeface="+mn-lt"/>
              <a:ea typeface="+mn-ea"/>
              <a:cs typeface="+mn-cs"/>
            </a:rPr>
            <a:t> modify these values, refer to the "Template - Peak Per Adj Factor" tab. Calculated values should only be used if larger than the default value. </a:t>
          </a:r>
          <a:endParaRPr lang="en-US">
            <a:effectLst/>
          </a:endParaRPr>
        </a:p>
        <a:p>
          <a:endParaRPr lang="en-US" sz="1100" baseline="0"/>
        </a:p>
        <a:p>
          <a:r>
            <a:rPr lang="en-US" sz="1100" b="1" baseline="0"/>
            <a:t>Average Speed (mph):</a:t>
          </a:r>
        </a:p>
        <a:p>
          <a:r>
            <a:rPr lang="en-US" sz="1100"/>
            <a:t>Average Speed (S) from HCS</a:t>
          </a:r>
          <a:r>
            <a:rPr lang="en-US" sz="1100" baseline="0"/>
            <a:t> or HCM analysis</a:t>
          </a:r>
        </a:p>
        <a:p>
          <a:endParaRPr lang="en-US" sz="1100" baseline="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323850</xdr:colOff>
      <xdr:row>2</xdr:row>
      <xdr:rowOff>19049</xdr:rowOff>
    </xdr:from>
    <xdr:to>
      <xdr:col>15</xdr:col>
      <xdr:colOff>263786</xdr:colOff>
      <xdr:row>23</xdr:row>
      <xdr:rowOff>174625</xdr:rowOff>
    </xdr:to>
    <xdr:sp macro="" textlink="">
      <xdr:nvSpPr>
        <xdr:cNvPr id="2" name="TextBox 1">
          <a:extLst>
            <a:ext uri="{FF2B5EF4-FFF2-40B4-BE49-F238E27FC236}">
              <a16:creationId xmlns:a16="http://schemas.microsoft.com/office/drawing/2014/main" id="{EAC6A0BE-32D1-4537-A76C-F3B65617C3EF}"/>
            </a:ext>
          </a:extLst>
        </xdr:cNvPr>
        <xdr:cNvSpPr txBox="1"/>
      </xdr:nvSpPr>
      <xdr:spPr>
        <a:xfrm>
          <a:off x="5626100" y="384174"/>
          <a:ext cx="4956436" cy="3997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Instructions:</a:t>
          </a:r>
          <a:endParaRPr lang="en-US">
            <a:effectLst/>
          </a:endParaRPr>
        </a:p>
        <a:p>
          <a:r>
            <a:rPr lang="en-US" sz="1100" b="0">
              <a:solidFill>
                <a:schemeClr val="dk1"/>
              </a:solidFill>
              <a:effectLst/>
              <a:latin typeface="+mn-lt"/>
              <a:ea typeface="+mn-ea"/>
              <a:cs typeface="+mn-cs"/>
            </a:rPr>
            <a:t>This template is to be used if</a:t>
          </a:r>
          <a:r>
            <a:rPr lang="en-US" sz="1100" b="0" baseline="0">
              <a:solidFill>
                <a:schemeClr val="dk1"/>
              </a:solidFill>
              <a:effectLst/>
              <a:latin typeface="+mn-lt"/>
              <a:ea typeface="+mn-ea"/>
              <a:cs typeface="+mn-cs"/>
            </a:rPr>
            <a:t> there is a desire to modify the Peak Period Adjustment factors from their default state. A single adjustment factor will be used for each peak period (rather than a separate factor for each intersection). This tool is intended to be used for a single intersection. Preparer may choose a representative intersection or enter the sum of intersection volumes in the table. </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In order to use this template, there must be traffic count data for all hours between 6am and 10 pm. Not all legs of the intersection need to be filled in. For instance, if there is a three-leg intersection, the fourth column can be left blank.</a:t>
          </a:r>
        </a:p>
        <a:p>
          <a:r>
            <a:rPr lang="en-US" sz="1100" b="0" baseline="0">
              <a:solidFill>
                <a:schemeClr val="dk1"/>
              </a:solidFill>
              <a:effectLst/>
              <a:latin typeface="+mn-lt"/>
              <a:ea typeface="+mn-ea"/>
              <a:cs typeface="+mn-cs"/>
            </a:rPr>
            <a:t> </a:t>
          </a:r>
          <a:endParaRPr lang="en-US" sz="1100" b="0">
            <a:solidFill>
              <a:schemeClr val="dk1"/>
            </a:solidFill>
            <a:effectLst/>
            <a:latin typeface="+mn-lt"/>
            <a:ea typeface="+mn-ea"/>
            <a:cs typeface="+mn-cs"/>
          </a:endParaRPr>
        </a:p>
        <a:p>
          <a:r>
            <a:rPr lang="en-US" sz="1100" b="0">
              <a:solidFill>
                <a:schemeClr val="dk1"/>
              </a:solidFill>
              <a:effectLst/>
              <a:latin typeface="+mn-lt"/>
              <a:ea typeface="+mn-ea"/>
              <a:cs typeface="+mn-cs"/>
            </a:rPr>
            <a:t>Fill in blue cells with existing traffic count data,</a:t>
          </a:r>
          <a:r>
            <a:rPr lang="en-US" sz="1100" b="0" baseline="0">
              <a:solidFill>
                <a:schemeClr val="dk1"/>
              </a:solidFill>
              <a:effectLst/>
              <a:latin typeface="+mn-lt"/>
              <a:ea typeface="+mn-ea"/>
              <a:cs typeface="+mn-cs"/>
            </a:rPr>
            <a:t> separated by approach and into hourly bins.</a:t>
          </a:r>
        </a:p>
        <a:p>
          <a:endParaRPr lang="en-US" sz="1100" b="0" baseline="0">
            <a:solidFill>
              <a:schemeClr val="dk1"/>
            </a:solidFill>
            <a:effectLst/>
            <a:latin typeface="+mn-lt"/>
            <a:ea typeface="+mn-ea"/>
            <a:cs typeface="+mn-cs"/>
          </a:endParaRPr>
        </a:p>
        <a:p>
          <a:r>
            <a:rPr lang="en-US" sz="1100" b="1" u="sng" baseline="0">
              <a:solidFill>
                <a:schemeClr val="dk1"/>
              </a:solidFill>
              <a:effectLst/>
              <a:latin typeface="+mn-lt"/>
              <a:ea typeface="+mn-ea"/>
              <a:cs typeface="+mn-cs"/>
            </a:rPr>
            <a:t>The results of this spreadsheet are as follows:</a:t>
          </a:r>
        </a:p>
        <a:p>
          <a:r>
            <a:rPr lang="en-US" sz="1100" b="0" baseline="0">
              <a:solidFill>
                <a:schemeClr val="dk1"/>
              </a:solidFill>
              <a:effectLst/>
              <a:latin typeface="+mn-lt"/>
              <a:ea typeface="+mn-ea"/>
              <a:cs typeface="+mn-cs"/>
            </a:rPr>
            <a:t>  - AM Peak Period Adjustment Factor - </a:t>
          </a:r>
          <a:r>
            <a:rPr lang="en-US" sz="1100" b="1" baseline="0">
              <a:solidFill>
                <a:schemeClr val="dk1"/>
              </a:solidFill>
              <a:effectLst/>
              <a:latin typeface="+mn-lt"/>
              <a:ea typeface="+mn-ea"/>
              <a:cs typeface="+mn-cs"/>
            </a:rPr>
            <a:t>Cell G24</a:t>
          </a:r>
        </a:p>
        <a:p>
          <a:r>
            <a:rPr lang="en-US" sz="1100" b="0" baseline="0">
              <a:solidFill>
                <a:schemeClr val="dk1"/>
              </a:solidFill>
              <a:effectLst/>
              <a:latin typeface="+mn-lt"/>
              <a:ea typeface="+mn-ea"/>
              <a:cs typeface="+mn-cs"/>
            </a:rPr>
            <a:t>  - PM Peak Period Adjustment Factor - </a:t>
          </a:r>
          <a:r>
            <a:rPr lang="en-US" sz="1100" b="1" baseline="0">
              <a:solidFill>
                <a:schemeClr val="dk1"/>
              </a:solidFill>
              <a:effectLst/>
              <a:latin typeface="+mn-lt"/>
              <a:ea typeface="+mn-ea"/>
              <a:cs typeface="+mn-cs"/>
            </a:rPr>
            <a:t>Cell G31</a:t>
          </a:r>
        </a:p>
        <a:p>
          <a:r>
            <a:rPr lang="en-US" sz="1100" b="0" baseline="0">
              <a:solidFill>
                <a:schemeClr val="dk1"/>
              </a:solidFill>
              <a:effectLst/>
              <a:latin typeface="+mn-lt"/>
              <a:ea typeface="+mn-ea"/>
              <a:cs typeface="+mn-cs"/>
            </a:rPr>
            <a:t>  - Off-Peak Period Adjustment Factor - </a:t>
          </a:r>
          <a:r>
            <a:rPr lang="en-US" sz="1100" b="1" baseline="0">
              <a:solidFill>
                <a:schemeClr val="dk1"/>
              </a:solidFill>
              <a:effectLst/>
              <a:latin typeface="+mn-lt"/>
              <a:ea typeface="+mn-ea"/>
              <a:cs typeface="+mn-cs"/>
            </a:rPr>
            <a:t>Cell G37</a:t>
          </a:r>
        </a:p>
        <a:p>
          <a:endParaRPr lang="en-US" sz="1100" b="0" baseline="0">
            <a:solidFill>
              <a:schemeClr val="dk1"/>
            </a:solidFill>
            <a:effectLst/>
            <a:latin typeface="+mn-lt"/>
            <a:ea typeface="+mn-ea"/>
            <a:cs typeface="+mn-cs"/>
          </a:endParaRPr>
        </a:p>
        <a:p>
          <a:r>
            <a:rPr lang="en-US" sz="1100" b="0" baseline="0">
              <a:solidFill>
                <a:schemeClr val="dk1"/>
              </a:solidFill>
              <a:effectLst/>
              <a:latin typeface="+mn-lt"/>
              <a:ea typeface="+mn-ea"/>
              <a:cs typeface="+mn-cs"/>
            </a:rPr>
            <a:t>These values can be used to replace their corresponding default values in the </a:t>
          </a:r>
          <a:br>
            <a:rPr lang="en-US" sz="1100" b="0" baseline="0">
              <a:solidFill>
                <a:schemeClr val="dk1"/>
              </a:solidFill>
              <a:effectLst/>
              <a:latin typeface="+mn-lt"/>
              <a:ea typeface="+mn-ea"/>
              <a:cs typeface="+mn-cs"/>
            </a:rPr>
          </a:br>
          <a:r>
            <a:rPr lang="en-US" sz="1100" b="0" baseline="0">
              <a:solidFill>
                <a:schemeClr val="dk1"/>
              </a:solidFill>
              <a:effectLst/>
              <a:latin typeface="+mn-lt"/>
              <a:ea typeface="+mn-ea"/>
              <a:cs typeface="+mn-cs"/>
            </a:rPr>
            <a:t>"Template - Intersection Benefits" and "Template - Freeway Benefits" tabs.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Jobs\64622%20ITS%20Program%20Office%202015\08%20Tech%20-%20Prod\Strategic%20Plan%20Update\Task%205%20-%20MDOT%20Project%20Identification,%20Prioritization,%20and%20Selection\Task%205.1%20-%20Project%20Proposal%20Template\Device%20Location%20Form%20v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finitions"/>
      <sheetName val="1. Devices"/>
      <sheetName val="2. Communications"/>
      <sheetName val="3. Summary"/>
      <sheetName val="Lists"/>
      <sheetName val="Device Costs"/>
    </sheetNames>
    <sheetDataSet>
      <sheetData sheetId="0"/>
      <sheetData sheetId="1"/>
      <sheetData sheetId="2"/>
      <sheetData sheetId="3"/>
      <sheetData sheetId="4"/>
      <sheetData sheetId="5">
        <row r="3">
          <cell r="A3" t="str">
            <v>CCTV</v>
          </cell>
        </row>
        <row r="4">
          <cell r="A4" t="str">
            <v>CCTV/MVDS</v>
          </cell>
        </row>
        <row r="5">
          <cell r="A5" t="str">
            <v>MVDS</v>
          </cell>
        </row>
        <row r="6">
          <cell r="A6" t="str">
            <v>DMS Large</v>
          </cell>
        </row>
        <row r="7">
          <cell r="A7" t="str">
            <v>DMS Small</v>
          </cell>
        </row>
        <row r="8">
          <cell r="A8" t="str">
            <v>LCS - 1 Panel</v>
          </cell>
        </row>
        <row r="9">
          <cell r="A9" t="str">
            <v>LCS - 3 Panel</v>
          </cell>
        </row>
        <row r="10">
          <cell r="A10" t="str">
            <v>LCS - 3 Panel w/ DMS</v>
          </cell>
        </row>
        <row r="11">
          <cell r="A11" t="str">
            <v>LCS - 4 Panel</v>
          </cell>
        </row>
        <row r="12">
          <cell r="A12" t="str">
            <v>LCS - 4 Panel w/ DMS</v>
          </cell>
        </row>
        <row r="13">
          <cell r="A13" t="str">
            <v>DMP, 1 Panel</v>
          </cell>
        </row>
        <row r="14">
          <cell r="A14" t="str">
            <v>DMP, 2 Panel</v>
          </cell>
        </row>
        <row r="15">
          <cell r="A15" t="str">
            <v>DMP, 3 Panel</v>
          </cell>
        </row>
        <row r="16">
          <cell r="A16" t="str">
            <v>ESS Station</v>
          </cell>
        </row>
        <row r="17">
          <cell r="A17" t="str">
            <v>Ramp Meter</v>
          </cell>
        </row>
        <row r="18">
          <cell r="A18" t="str">
            <v>RSU</v>
          </cell>
        </row>
        <row r="19">
          <cell r="A19" t="str">
            <v>Other</v>
          </cell>
        </row>
        <row r="41">
          <cell r="A41" t="str">
            <v>Fiber</v>
          </cell>
        </row>
        <row r="42">
          <cell r="A42" t="str">
            <v>Unlicensed Radio</v>
          </cell>
        </row>
        <row r="43">
          <cell r="A43" t="str">
            <v>Licensed Radio</v>
          </cell>
        </row>
        <row r="44">
          <cell r="A44" t="str">
            <v>Cell Modem</v>
          </cell>
        </row>
        <row r="45">
          <cell r="A45" t="str">
            <v>Cable Modem</v>
          </cell>
        </row>
        <row r="50">
          <cell r="A50" t="str">
            <v>Incident Mgmt</v>
          </cell>
        </row>
        <row r="51">
          <cell r="A51" t="str">
            <v>Route Diversion</v>
          </cell>
        </row>
        <row r="52">
          <cell r="A52" t="str">
            <v>Traffic Conditions</v>
          </cell>
        </row>
        <row r="53">
          <cell r="A53" t="str">
            <v>Safety</v>
          </cell>
        </row>
        <row r="54">
          <cell r="A54" t="str">
            <v>Weather Info</v>
          </cell>
        </row>
        <row r="55">
          <cell r="A55" t="str">
            <v>Amber Alerts</v>
          </cell>
        </row>
        <row r="56">
          <cell r="A56" t="str">
            <v>Travel Times</v>
          </cell>
        </row>
        <row r="57">
          <cell r="A57" t="str">
            <v>PSA</v>
          </cell>
        </row>
        <row r="58">
          <cell r="A58" t="str">
            <v>Other</v>
          </cell>
        </row>
        <row r="65">
          <cell r="A65" t="str">
            <v>New</v>
          </cell>
        </row>
        <row r="66">
          <cell r="A66" t="str">
            <v>Device Replace</v>
          </cell>
        </row>
        <row r="67">
          <cell r="A67" t="str">
            <v>Co-location</v>
          </cell>
        </row>
        <row r="68">
          <cell r="A68" t="str">
            <v>Full Reconstruct</v>
          </cell>
        </row>
      </sheetData>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328"/>
  <sheetViews>
    <sheetView tabSelected="1" workbookViewId="0">
      <selection activeCell="A8" sqref="A8"/>
    </sheetView>
  </sheetViews>
  <sheetFormatPr defaultRowHeight="14.4"/>
  <cols>
    <col min="1" max="1" width="14.5546875" customWidth="1"/>
    <col min="2" max="2" width="13.88671875" customWidth="1"/>
    <col min="3" max="3" width="15.109375" customWidth="1"/>
    <col min="4" max="4" width="66.6640625" customWidth="1"/>
    <col min="5" max="52" width="8.88671875" style="4"/>
  </cols>
  <sheetData>
    <row r="1" spans="1:4" s="4" customFormat="1"/>
    <row r="2" spans="1:4">
      <c r="A2" s="146" t="s">
        <v>173</v>
      </c>
      <c r="B2" s="146" t="s">
        <v>174</v>
      </c>
      <c r="C2" s="146" t="s">
        <v>176</v>
      </c>
      <c r="D2" s="146" t="s">
        <v>175</v>
      </c>
    </row>
    <row r="3" spans="1:4">
      <c r="A3" s="149">
        <v>2.1</v>
      </c>
      <c r="B3" s="150">
        <v>43738</v>
      </c>
      <c r="C3" s="148" t="s">
        <v>177</v>
      </c>
      <c r="D3" s="147" t="s">
        <v>182</v>
      </c>
    </row>
    <row r="4" spans="1:4" ht="43.2">
      <c r="A4" s="149">
        <v>2.2000000000000002</v>
      </c>
      <c r="B4" s="150">
        <v>43796</v>
      </c>
      <c r="C4" s="148" t="s">
        <v>177</v>
      </c>
      <c r="D4" s="155" t="s">
        <v>184</v>
      </c>
    </row>
    <row r="5" spans="1:4" ht="43.2">
      <c r="A5" s="149">
        <v>3</v>
      </c>
      <c r="B5" s="150">
        <v>43914</v>
      </c>
      <c r="C5" s="148" t="s">
        <v>177</v>
      </c>
      <c r="D5" s="155" t="s">
        <v>194</v>
      </c>
    </row>
    <row r="6" spans="1:4" ht="43.2">
      <c r="A6" s="149">
        <v>3.1</v>
      </c>
      <c r="B6" s="150">
        <v>44833</v>
      </c>
      <c r="C6" s="148" t="s">
        <v>195</v>
      </c>
      <c r="D6" s="283" t="s">
        <v>196</v>
      </c>
    </row>
    <row r="7" spans="1:4" ht="43.2">
      <c r="A7" s="149">
        <v>3.2</v>
      </c>
      <c r="B7" s="150">
        <v>45083</v>
      </c>
      <c r="C7" s="148" t="s">
        <v>195</v>
      </c>
      <c r="D7" s="283" t="s">
        <v>199</v>
      </c>
    </row>
    <row r="8" spans="1:4">
      <c r="A8" s="149"/>
      <c r="B8" s="150"/>
      <c r="C8" s="148"/>
      <c r="D8" s="147"/>
    </row>
    <row r="9" spans="1:4" s="4" customFormat="1" ht="18" customHeight="1"/>
    <row r="10" spans="1:4" s="4" customFormat="1"/>
    <row r="11" spans="1:4" s="4" customFormat="1"/>
    <row r="12" spans="1:4" s="4" customFormat="1"/>
    <row r="13" spans="1:4" s="4" customFormat="1"/>
    <row r="14" spans="1:4" s="4" customFormat="1"/>
    <row r="15" spans="1:4" s="4" customFormat="1"/>
    <row r="16" spans="1:4" s="4" customFormat="1"/>
    <row r="17" s="4" customFormat="1"/>
    <row r="18" s="4" customFormat="1"/>
    <row r="19" s="4" customFormat="1"/>
    <row r="20" s="4" customFormat="1"/>
    <row r="21" s="4" customFormat="1"/>
    <row r="22" s="4" customFormat="1"/>
    <row r="23" s="4" customFormat="1"/>
    <row r="24" s="4" customFormat="1"/>
    <row r="25" s="4" customFormat="1"/>
    <row r="26" s="4" customFormat="1"/>
    <row r="27" s="4" customFormat="1"/>
    <row r="28" s="4" customFormat="1"/>
    <row r="29" s="4" customFormat="1"/>
    <row r="30" s="4" customFormat="1"/>
    <row r="31" s="4" customFormat="1"/>
    <row r="32" s="4" customFormat="1"/>
    <row r="33" s="4" customFormat="1"/>
    <row r="34" s="4" customFormat="1"/>
    <row r="35" s="4" customFormat="1"/>
    <row r="36" s="4" customFormat="1"/>
    <row r="37" s="4" customFormat="1"/>
    <row r="38" s="4" customFormat="1"/>
    <row r="39" s="4" customFormat="1"/>
    <row r="40" s="4" customFormat="1"/>
    <row r="41" s="4" customFormat="1"/>
    <row r="42" s="4" customFormat="1"/>
    <row r="43" s="4" customFormat="1"/>
    <row r="44" s="4" customFormat="1"/>
    <row r="45" s="4" customFormat="1"/>
    <row r="46" s="4" customFormat="1"/>
    <row r="47" s="4" customFormat="1"/>
    <row r="48" s="4" customFormat="1"/>
    <row r="49" s="4" customFormat="1"/>
    <row r="50" s="4" customFormat="1"/>
    <row r="51" s="4" customFormat="1"/>
    <row r="52" s="4" customFormat="1"/>
    <row r="53" s="4" customFormat="1"/>
    <row r="54" s="4" customFormat="1"/>
    <row r="55" s="4" customFormat="1"/>
    <row r="56" s="4" customFormat="1"/>
    <row r="57" s="4" customFormat="1"/>
    <row r="58" s="4" customFormat="1"/>
    <row r="59" s="4" customFormat="1"/>
    <row r="60" s="4" customFormat="1"/>
    <row r="61" s="4" customFormat="1"/>
    <row r="62" s="4" customFormat="1"/>
    <row r="63" s="4" customFormat="1"/>
    <row r="64" s="4" customFormat="1"/>
    <row r="65" s="4" customFormat="1"/>
    <row r="66" s="4" customFormat="1"/>
    <row r="67" s="4" customFormat="1"/>
    <row r="68" s="4" customFormat="1"/>
    <row r="69" s="4" customFormat="1"/>
    <row r="70" s="4" customFormat="1"/>
    <row r="71" s="4" customFormat="1"/>
    <row r="72" s="4" customFormat="1"/>
    <row r="73" s="4" customFormat="1"/>
    <row r="74" s="4" customFormat="1"/>
    <row r="75" s="4" customFormat="1"/>
    <row r="76" s="4" customFormat="1"/>
    <row r="77" s="4" customFormat="1"/>
    <row r="78" s="4" customFormat="1"/>
    <row r="79" s="4" customFormat="1"/>
    <row r="80" s="4" customFormat="1"/>
    <row r="81" s="4" customFormat="1"/>
    <row r="82" s="4" customFormat="1"/>
    <row r="83" s="4" customFormat="1"/>
    <row r="84" s="4" customFormat="1"/>
    <row r="85" s="4" customFormat="1"/>
    <row r="86" s="4" customFormat="1"/>
    <row r="87" s="4" customFormat="1"/>
    <row r="88" s="4" customFormat="1"/>
    <row r="89" s="4" customFormat="1"/>
    <row r="90" s="4" customFormat="1"/>
    <row r="91" s="4" customFormat="1"/>
    <row r="92" s="4" customFormat="1"/>
    <row r="93" s="4" customFormat="1"/>
    <row r="94" s="4" customFormat="1"/>
    <row r="95" s="4" customFormat="1"/>
    <row r="96" s="4" customFormat="1"/>
    <row r="97" s="4" customFormat="1"/>
    <row r="98" s="4" customFormat="1"/>
    <row r="99" s="4" customFormat="1"/>
    <row r="100" s="4" customFormat="1"/>
    <row r="101" s="4" customFormat="1"/>
    <row r="102" s="4" customFormat="1"/>
    <row r="103" s="4" customFormat="1"/>
    <row r="104" s="4" customFormat="1"/>
    <row r="105" s="4" customFormat="1"/>
    <row r="106" s="4" customFormat="1"/>
    <row r="107" s="4" customFormat="1"/>
    <row r="108" s="4" customFormat="1"/>
    <row r="109" s="4" customFormat="1"/>
    <row r="110" s="4" customFormat="1"/>
    <row r="111" s="4" customFormat="1"/>
    <row r="112" s="4" customFormat="1"/>
    <row r="113" s="4" customFormat="1"/>
    <row r="114" s="4" customFormat="1"/>
    <row r="115" s="4" customFormat="1"/>
    <row r="116" s="4" customFormat="1"/>
    <row r="117" s="4" customFormat="1"/>
    <row r="118" s="4" customFormat="1"/>
    <row r="119" s="4" customFormat="1"/>
    <row r="120" s="4" customFormat="1"/>
    <row r="121" s="4" customFormat="1"/>
    <row r="122" s="4" customFormat="1"/>
    <row r="123" s="4" customFormat="1"/>
    <row r="124" s="4" customFormat="1"/>
    <row r="125" s="4" customFormat="1"/>
    <row r="126" s="4" customFormat="1"/>
    <row r="127" s="4" customFormat="1"/>
    <row r="12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row r="144" s="4" customFormat="1"/>
    <row r="145" s="4" customFormat="1"/>
    <row r="146" s="4" customFormat="1"/>
    <row r="147" s="4" customFormat="1"/>
    <row r="148" s="4" customFormat="1"/>
    <row r="149" s="4" customFormat="1"/>
    <row r="150" s="4" customFormat="1"/>
    <row r="151" s="4" customFormat="1"/>
    <row r="152" s="4" customFormat="1"/>
    <row r="153" s="4" customFormat="1"/>
    <row r="154" s="4" customFormat="1"/>
    <row r="155" s="4" customFormat="1"/>
    <row r="156" s="4" customFormat="1"/>
    <row r="157" s="4" customFormat="1"/>
    <row r="158" s="4" customFormat="1"/>
    <row r="159" s="4" customFormat="1"/>
    <row r="160" s="4" customFormat="1"/>
    <row r="161" s="4" customFormat="1"/>
    <row r="162" s="4" customFormat="1"/>
    <row r="163" s="4" customFormat="1"/>
    <row r="164" s="4" customFormat="1"/>
    <row r="165" s="4" customFormat="1"/>
    <row r="166" s="4" customFormat="1"/>
    <row r="167" s="4" customFormat="1"/>
    <row r="168" s="4" customFormat="1"/>
    <row r="169" s="4" customFormat="1"/>
    <row r="170" s="4" customFormat="1"/>
    <row r="171" s="4" customFormat="1"/>
    <row r="172" s="4" customFormat="1"/>
    <row r="173" s="4" customFormat="1"/>
    <row r="174" s="4" customFormat="1"/>
    <row r="175" s="4" customFormat="1"/>
    <row r="176" s="4" customFormat="1"/>
    <row r="177" s="4" customFormat="1"/>
    <row r="178" s="4" customFormat="1"/>
    <row r="179" s="4" customFormat="1"/>
    <row r="180" s="4" customFormat="1"/>
    <row r="181" s="4" customFormat="1"/>
    <row r="182" s="4" customFormat="1"/>
    <row r="183" s="4" customFormat="1"/>
    <row r="184" s="4" customFormat="1"/>
    <row r="185" s="4" customFormat="1"/>
    <row r="186" s="4" customFormat="1"/>
    <row r="187" s="4" customFormat="1"/>
    <row r="188" s="4" customFormat="1"/>
    <row r="189" s="4" customFormat="1"/>
    <row r="190" s="4" customFormat="1"/>
    <row r="191" s="4" customFormat="1"/>
    <row r="192" s="4" customFormat="1"/>
    <row r="193" s="4" customFormat="1"/>
    <row r="194" s="4" customFormat="1"/>
    <row r="195" s="4" customFormat="1"/>
    <row r="196" s="4" customFormat="1"/>
    <row r="197" s="4" customFormat="1"/>
    <row r="198" s="4" customFormat="1"/>
    <row r="199" s="4" customFormat="1"/>
    <row r="200" s="4" customFormat="1"/>
    <row r="201" s="4" customFormat="1"/>
    <row r="202" s="4" customFormat="1"/>
    <row r="203" s="4" customFormat="1"/>
    <row r="204" s="4" customFormat="1"/>
    <row r="205" s="4" customFormat="1"/>
    <row r="206" s="4" customFormat="1"/>
    <row r="207" s="4" customFormat="1"/>
    <row r="208" s="4" customFormat="1"/>
    <row r="209" s="4" customFormat="1"/>
    <row r="210" s="4" customFormat="1"/>
    <row r="211" s="4" customFormat="1"/>
    <row r="212" s="4" customFormat="1"/>
    <row r="213" s="4" customFormat="1"/>
    <row r="214" s="4" customFormat="1"/>
    <row r="215" s="4" customFormat="1"/>
    <row r="216" s="4" customFormat="1"/>
    <row r="217" s="4" customFormat="1"/>
    <row r="218" s="4" customFormat="1"/>
    <row r="219" s="4" customFormat="1"/>
    <row r="220" s="4" customFormat="1"/>
    <row r="221" s="4" customFormat="1"/>
    <row r="222" s="4" customFormat="1"/>
    <row r="223" s="4" customFormat="1"/>
    <row r="224" s="4" customFormat="1"/>
    <row r="225" s="4" customFormat="1"/>
    <row r="226" s="4" customFormat="1"/>
    <row r="227" s="4" customFormat="1"/>
    <row r="228" s="4" customFormat="1"/>
    <row r="229" s="4" customFormat="1"/>
    <row r="230" s="4" customFormat="1"/>
    <row r="231" s="4" customFormat="1"/>
    <row r="232" s="4" customFormat="1"/>
    <row r="233" s="4" customFormat="1"/>
    <row r="234" s="4" customFormat="1"/>
    <row r="235" s="4" customFormat="1"/>
    <row r="236" s="4" customFormat="1"/>
    <row r="237" s="4" customFormat="1"/>
    <row r="238" s="4" customFormat="1"/>
    <row r="239" s="4" customFormat="1"/>
    <row r="240" s="4" customFormat="1"/>
    <row r="241" s="4" customFormat="1"/>
    <row r="242" s="4" customFormat="1"/>
    <row r="243" s="4" customFormat="1"/>
    <row r="244" s="4" customFormat="1"/>
    <row r="245" s="4" customFormat="1"/>
    <row r="246" s="4" customFormat="1"/>
    <row r="247" s="4" customFormat="1"/>
    <row r="248" s="4" customFormat="1"/>
    <row r="249" s="4" customFormat="1"/>
    <row r="250" s="4" customFormat="1"/>
    <row r="251" s="4" customFormat="1"/>
    <row r="252" s="4" customFormat="1"/>
    <row r="253" s="4" customFormat="1"/>
    <row r="254" s="4" customFormat="1"/>
    <row r="255" s="4" customFormat="1"/>
    <row r="256" s="4" customFormat="1"/>
    <row r="257" s="4" customFormat="1"/>
    <row r="258" s="4" customFormat="1"/>
    <row r="259" s="4" customFormat="1"/>
    <row r="260" s="4" customFormat="1"/>
    <row r="261" s="4" customFormat="1"/>
    <row r="262" s="4" customFormat="1"/>
    <row r="263" s="4" customFormat="1"/>
    <row r="264" s="4" customFormat="1"/>
    <row r="265" s="4" customFormat="1"/>
    <row r="266" s="4" customFormat="1"/>
    <row r="267" s="4" customFormat="1"/>
    <row r="268" s="4" customFormat="1"/>
    <row r="269" s="4" customFormat="1"/>
    <row r="270" s="4" customFormat="1"/>
    <row r="271" s="4" customFormat="1"/>
    <row r="272" s="4" customFormat="1"/>
    <row r="273" s="4" customFormat="1"/>
    <row r="274" s="4" customFormat="1"/>
    <row r="275" s="4" customFormat="1"/>
    <row r="276" s="4" customFormat="1"/>
    <row r="277" s="4" customFormat="1"/>
    <row r="278" s="4" customFormat="1"/>
    <row r="279" s="4" customFormat="1"/>
    <row r="280" s="4" customFormat="1"/>
    <row r="281" s="4" customFormat="1"/>
    <row r="282" s="4" customFormat="1"/>
    <row r="283" s="4" customFormat="1"/>
    <row r="284" s="4" customFormat="1"/>
    <row r="285" s="4" customFormat="1"/>
    <row r="286" s="4" customFormat="1"/>
    <row r="287" s="4" customFormat="1"/>
    <row r="288" s="4" customFormat="1"/>
    <row r="289" s="4" customFormat="1"/>
    <row r="290" s="4" customFormat="1"/>
    <row r="291" s="4" customFormat="1"/>
    <row r="292" s="4" customFormat="1"/>
    <row r="293" s="4" customFormat="1"/>
    <row r="294" s="4" customFormat="1"/>
    <row r="295" s="4" customFormat="1"/>
    <row r="296" s="4" customFormat="1"/>
    <row r="297" s="4" customFormat="1"/>
    <row r="298" s="4" customFormat="1"/>
    <row r="299" s="4" customFormat="1"/>
    <row r="300" s="4" customFormat="1"/>
    <row r="301" s="4" customFormat="1"/>
    <row r="302" s="4" customFormat="1"/>
    <row r="303" s="4" customFormat="1"/>
    <row r="304" s="4" customFormat="1"/>
    <row r="305" s="4" customFormat="1"/>
    <row r="306" s="4" customFormat="1"/>
    <row r="307" s="4" customFormat="1"/>
    <row r="308" s="4" customFormat="1"/>
    <row r="309" s="4" customFormat="1"/>
    <row r="310" s="4" customFormat="1"/>
    <row r="311" s="4" customFormat="1"/>
    <row r="312" s="4" customFormat="1"/>
    <row r="313" s="4" customFormat="1"/>
    <row r="314" s="4" customFormat="1"/>
    <row r="315" s="4" customFormat="1"/>
    <row r="316" s="4" customFormat="1"/>
    <row r="317" s="4" customFormat="1"/>
    <row r="318" s="4" customFormat="1"/>
    <row r="319" s="4" customFormat="1"/>
    <row r="320" s="4" customFormat="1"/>
    <row r="321" s="4" customFormat="1"/>
    <row r="322" s="4" customFormat="1"/>
    <row r="323" s="4" customFormat="1"/>
    <row r="324" s="4" customFormat="1"/>
    <row r="325" s="4" customFormat="1"/>
    <row r="326" s="4" customFormat="1"/>
    <row r="327" s="4" customFormat="1"/>
    <row r="328" s="4" customFormat="1"/>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2:G65"/>
  <sheetViews>
    <sheetView topLeftCell="B1" zoomScale="120" zoomScaleNormal="120" zoomScaleSheetLayoutView="100" workbookViewId="0">
      <selection activeCell="E56" sqref="E56"/>
    </sheetView>
  </sheetViews>
  <sheetFormatPr defaultColWidth="8.5546875" defaultRowHeight="14.4"/>
  <cols>
    <col min="1" max="2" width="2.5546875" style="4" customWidth="1"/>
    <col min="3" max="3" width="1.5546875" style="4" customWidth="1"/>
    <col min="4" max="4" width="5.5546875" style="4" customWidth="1"/>
    <col min="5" max="5" width="30.5546875" style="4" customWidth="1"/>
    <col min="6" max="6" width="71.5546875" style="4" customWidth="1"/>
    <col min="7" max="7" width="1.88671875" style="4" customWidth="1"/>
    <col min="8" max="16384" width="8.5546875" style="4"/>
  </cols>
  <sheetData>
    <row r="2" spans="2:7" ht="56.25" customHeight="1">
      <c r="B2" s="1"/>
      <c r="C2" s="2"/>
      <c r="D2" s="2"/>
      <c r="E2" s="292" t="s">
        <v>118</v>
      </c>
      <c r="F2" s="292"/>
      <c r="G2" s="3"/>
    </row>
    <row r="3" spans="2:7">
      <c r="B3" s="5"/>
      <c r="E3" s="293" t="s">
        <v>181</v>
      </c>
      <c r="F3" s="293"/>
      <c r="G3" s="6"/>
    </row>
    <row r="4" spans="2:7">
      <c r="B4" s="5"/>
      <c r="E4" s="56"/>
      <c r="F4" s="56"/>
      <c r="G4" s="6"/>
    </row>
    <row r="5" spans="2:7" ht="15.6">
      <c r="B5" s="5"/>
      <c r="C5" s="8" t="s">
        <v>117</v>
      </c>
      <c r="D5" s="8"/>
      <c r="G5" s="6"/>
    </row>
    <row r="6" spans="2:7" ht="36" customHeight="1">
      <c r="B6" s="5"/>
      <c r="C6" s="289" t="s">
        <v>132</v>
      </c>
      <c r="D6" s="289"/>
      <c r="E6" s="289"/>
      <c r="F6" s="289"/>
      <c r="G6" s="6"/>
    </row>
    <row r="7" spans="2:7" ht="8.25" customHeight="1">
      <c r="B7" s="5"/>
      <c r="C7" s="9"/>
      <c r="D7" s="93"/>
      <c r="E7" s="94"/>
      <c r="F7" s="93"/>
      <c r="G7" s="6"/>
    </row>
    <row r="8" spans="2:7" ht="15.6">
      <c r="B8" s="5"/>
      <c r="C8" s="8" t="s">
        <v>11</v>
      </c>
      <c r="D8" s="8"/>
      <c r="G8" s="6"/>
    </row>
    <row r="9" spans="2:7" ht="8.25" customHeight="1">
      <c r="B9" s="5"/>
      <c r="C9" s="9"/>
      <c r="D9" s="93"/>
      <c r="E9" s="94"/>
      <c r="F9" s="93"/>
      <c r="G9" s="6"/>
    </row>
    <row r="10" spans="2:7" ht="30" customHeight="1">
      <c r="B10" s="5"/>
      <c r="C10" s="97"/>
      <c r="D10" s="98" t="s">
        <v>121</v>
      </c>
      <c r="E10" s="296" t="s">
        <v>167</v>
      </c>
      <c r="F10" s="296"/>
      <c r="G10" s="6"/>
    </row>
    <row r="11" spans="2:7">
      <c r="B11" s="5"/>
      <c r="C11" s="97">
        <v>2</v>
      </c>
      <c r="D11" s="98" t="s">
        <v>122</v>
      </c>
      <c r="E11" s="294" t="s">
        <v>123</v>
      </c>
      <c r="F11" s="294"/>
      <c r="G11" s="6"/>
    </row>
    <row r="12" spans="2:7" ht="48.75" customHeight="1">
      <c r="B12" s="5"/>
      <c r="C12" s="97"/>
      <c r="D12" s="98" t="s">
        <v>124</v>
      </c>
      <c r="E12" s="296" t="s">
        <v>156</v>
      </c>
      <c r="F12" s="296"/>
      <c r="G12" s="6"/>
    </row>
    <row r="13" spans="2:7" ht="30" customHeight="1">
      <c r="B13" s="5"/>
      <c r="C13" s="97"/>
      <c r="D13" s="98" t="s">
        <v>125</v>
      </c>
      <c r="E13" s="296" t="s">
        <v>130</v>
      </c>
      <c r="F13" s="296"/>
      <c r="G13" s="6"/>
    </row>
    <row r="14" spans="2:7" ht="15.6">
      <c r="B14" s="5"/>
      <c r="C14" s="8" t="s">
        <v>126</v>
      </c>
      <c r="D14" s="8"/>
      <c r="G14" s="6"/>
    </row>
    <row r="15" spans="2:7" ht="8.25" customHeight="1" thickBot="1">
      <c r="B15" s="5"/>
      <c r="C15" s="9"/>
      <c r="D15" s="93"/>
      <c r="E15" s="94"/>
      <c r="F15" s="93"/>
      <c r="G15" s="6"/>
    </row>
    <row r="16" spans="2:7" ht="13.5" customHeight="1" thickBot="1">
      <c r="B16" s="5"/>
      <c r="C16" s="9"/>
      <c r="D16" s="10"/>
      <c r="E16" s="288" t="s">
        <v>12</v>
      </c>
      <c r="F16" s="289"/>
      <c r="G16" s="6"/>
    </row>
    <row r="17" spans="2:7" ht="8.25" customHeight="1" thickBot="1">
      <c r="B17" s="5"/>
      <c r="C17" s="9"/>
      <c r="D17" s="93"/>
      <c r="E17" s="94"/>
      <c r="F17" s="93"/>
      <c r="G17" s="6"/>
    </row>
    <row r="18" spans="2:7" ht="13.5" customHeight="1" thickBot="1">
      <c r="B18" s="5"/>
      <c r="C18" s="9"/>
      <c r="D18" s="11"/>
      <c r="E18" s="288" t="s">
        <v>13</v>
      </c>
      <c r="F18" s="289"/>
      <c r="G18" s="6"/>
    </row>
    <row r="19" spans="2:7" ht="8.25" customHeight="1" thickBot="1">
      <c r="B19" s="5"/>
      <c r="C19" s="9"/>
      <c r="D19" s="93"/>
      <c r="E19" s="94"/>
      <c r="F19" s="93"/>
      <c r="G19" s="6"/>
    </row>
    <row r="20" spans="2:7" ht="13.5" customHeight="1" thickBot="1">
      <c r="B20" s="5"/>
      <c r="C20" s="9"/>
      <c r="D20" s="109"/>
      <c r="E20" s="289" t="s">
        <v>133</v>
      </c>
      <c r="F20" s="289"/>
      <c r="G20" s="6"/>
    </row>
    <row r="21" spans="2:7" ht="13.5" customHeight="1">
      <c r="B21" s="5"/>
      <c r="C21" s="9"/>
      <c r="D21" s="99"/>
      <c r="E21" s="289"/>
      <c r="F21" s="289"/>
      <c r="G21" s="6"/>
    </row>
    <row r="22" spans="2:7" ht="8.25" customHeight="1">
      <c r="B22" s="5"/>
      <c r="C22" s="9"/>
      <c r="D22" s="93"/>
      <c r="E22" s="94"/>
      <c r="F22" s="93"/>
      <c r="G22" s="6"/>
    </row>
    <row r="23" spans="2:7" ht="15.6">
      <c r="B23" s="5"/>
      <c r="C23" s="8" t="s">
        <v>119</v>
      </c>
      <c r="D23" s="8"/>
      <c r="G23" s="6"/>
    </row>
    <row r="24" spans="2:7" ht="8.25" customHeight="1" thickBot="1">
      <c r="B24" s="5"/>
      <c r="C24" s="9"/>
      <c r="D24" s="93"/>
      <c r="E24" s="94"/>
      <c r="F24" s="93"/>
      <c r="G24" s="6"/>
    </row>
    <row r="25" spans="2:7" ht="16.5" customHeight="1" thickBot="1">
      <c r="B25" s="5"/>
      <c r="C25" s="9"/>
      <c r="D25" s="10"/>
      <c r="E25" s="295" t="s">
        <v>120</v>
      </c>
      <c r="F25" s="294" t="s">
        <v>131</v>
      </c>
      <c r="G25" s="6"/>
    </row>
    <row r="26" spans="2:7" ht="25.5" customHeight="1">
      <c r="B26" s="5"/>
      <c r="C26" s="9"/>
      <c r="D26" s="93"/>
      <c r="E26" s="295"/>
      <c r="F26" s="294"/>
      <c r="G26" s="6"/>
    </row>
    <row r="27" spans="2:7" ht="8.25" customHeight="1">
      <c r="B27" s="5"/>
      <c r="C27" s="9"/>
      <c r="D27" s="137"/>
      <c r="E27" s="138"/>
      <c r="F27" s="137"/>
      <c r="G27" s="6"/>
    </row>
    <row r="28" spans="2:7" ht="8.25" customHeight="1">
      <c r="B28" s="5"/>
      <c r="C28" s="9"/>
      <c r="D28" s="93"/>
      <c r="E28" s="94"/>
      <c r="F28" s="93"/>
      <c r="G28" s="6"/>
    </row>
    <row r="29" spans="2:7" ht="16.5" customHeight="1">
      <c r="B29" s="5"/>
      <c r="C29" s="9"/>
      <c r="F29" s="294" t="s">
        <v>151</v>
      </c>
      <c r="G29" s="6"/>
    </row>
    <row r="30" spans="2:7" ht="16.350000000000001" customHeight="1">
      <c r="B30" s="5"/>
      <c r="C30" s="9"/>
      <c r="D30" s="93"/>
      <c r="E30" s="95"/>
      <c r="F30" s="294"/>
      <c r="G30" s="6"/>
    </row>
    <row r="31" spans="2:7" ht="16.5" customHeight="1" thickBot="1">
      <c r="B31" s="5"/>
      <c r="C31" s="9"/>
      <c r="F31" s="136" t="s">
        <v>147</v>
      </c>
      <c r="G31" s="6"/>
    </row>
    <row r="32" spans="2:7" ht="16.5" customHeight="1" thickBot="1">
      <c r="B32" s="5"/>
      <c r="C32" s="9"/>
      <c r="D32" s="11"/>
      <c r="E32" s="95" t="s">
        <v>146</v>
      </c>
      <c r="F32" s="290" t="s">
        <v>168</v>
      </c>
      <c r="G32" s="6"/>
    </row>
    <row r="33" spans="2:7" ht="50.25" customHeight="1">
      <c r="B33" s="5"/>
      <c r="C33" s="9"/>
      <c r="D33" s="93"/>
      <c r="E33" s="94"/>
      <c r="F33" s="290"/>
      <c r="G33" s="6"/>
    </row>
    <row r="34" spans="2:7" ht="16.5" customHeight="1">
      <c r="B34" s="5"/>
      <c r="C34" s="9"/>
      <c r="D34" s="135"/>
      <c r="E34" s="95"/>
      <c r="F34" s="290" t="s">
        <v>148</v>
      </c>
      <c r="G34" s="6"/>
    </row>
    <row r="35" spans="2:7" ht="25.5" customHeight="1">
      <c r="B35" s="5"/>
      <c r="C35" s="9"/>
      <c r="D35" s="93"/>
      <c r="E35" s="95"/>
      <c r="F35" s="291"/>
      <c r="G35" s="6"/>
    </row>
    <row r="36" spans="2:7" ht="8.25" customHeight="1">
      <c r="B36" s="5"/>
      <c r="C36" s="9"/>
      <c r="D36" s="137"/>
      <c r="E36" s="138"/>
      <c r="F36" s="137"/>
      <c r="G36" s="6"/>
    </row>
    <row r="37" spans="2:7" ht="8.25" customHeight="1">
      <c r="B37" s="5"/>
      <c r="C37" s="9"/>
      <c r="D37" s="93"/>
      <c r="E37" s="94"/>
      <c r="F37" s="286" t="s">
        <v>150</v>
      </c>
      <c r="G37" s="6"/>
    </row>
    <row r="38" spans="2:7" ht="25.5" customHeight="1">
      <c r="B38" s="5"/>
      <c r="C38" s="9"/>
      <c r="D38" s="93"/>
      <c r="E38" s="95"/>
      <c r="F38" s="286"/>
      <c r="G38" s="6"/>
    </row>
    <row r="39" spans="2:7" ht="43.8" thickBot="1">
      <c r="B39" s="5"/>
      <c r="C39" s="9"/>
      <c r="D39" s="135"/>
      <c r="E39" s="95"/>
      <c r="F39" s="154" t="s">
        <v>183</v>
      </c>
      <c r="G39" s="6"/>
    </row>
    <row r="40" spans="2:7" ht="16.5" customHeight="1" thickBot="1">
      <c r="B40" s="5"/>
      <c r="C40" s="9"/>
      <c r="D40" s="11"/>
      <c r="E40" s="95" t="s">
        <v>149</v>
      </c>
      <c r="F40" s="287" t="s">
        <v>155</v>
      </c>
      <c r="G40" s="6"/>
    </row>
    <row r="41" spans="2:7" ht="72" customHeight="1">
      <c r="B41" s="5"/>
      <c r="C41" s="9"/>
      <c r="D41" s="93"/>
      <c r="E41" s="95"/>
      <c r="F41" s="286"/>
      <c r="G41" s="6"/>
    </row>
    <row r="42" spans="2:7" ht="8.25" customHeight="1">
      <c r="B42" s="5"/>
      <c r="C42" s="9"/>
      <c r="D42" s="137"/>
      <c r="E42" s="138"/>
      <c r="F42" s="137"/>
      <c r="G42" s="6"/>
    </row>
    <row r="43" spans="2:7" ht="8.25" customHeight="1" thickBot="1">
      <c r="B43" s="5"/>
      <c r="C43" s="9"/>
      <c r="D43" s="93"/>
      <c r="E43" s="94"/>
      <c r="F43" s="93"/>
      <c r="G43" s="6"/>
    </row>
    <row r="44" spans="2:7" ht="16.5" customHeight="1" thickBot="1">
      <c r="B44" s="5"/>
      <c r="C44" s="9"/>
      <c r="D44" s="96"/>
      <c r="E44" s="95" t="s">
        <v>17</v>
      </c>
      <c r="F44" s="286" t="s">
        <v>154</v>
      </c>
      <c r="G44" s="6"/>
    </row>
    <row r="45" spans="2:7" ht="25.35" customHeight="1">
      <c r="B45" s="5"/>
      <c r="C45" s="9"/>
      <c r="D45" s="93"/>
      <c r="E45" s="95"/>
      <c r="F45" s="286"/>
      <c r="G45" s="6"/>
    </row>
    <row r="46" spans="2:7" ht="8.25" customHeight="1">
      <c r="B46" s="5"/>
      <c r="C46" s="9"/>
      <c r="D46" s="137"/>
      <c r="E46" s="138"/>
      <c r="F46" s="137"/>
      <c r="G46" s="6"/>
    </row>
    <row r="47" spans="2:7" ht="8.25" customHeight="1" thickBot="1">
      <c r="B47" s="5"/>
      <c r="C47" s="9"/>
      <c r="D47" s="93"/>
      <c r="E47" s="94"/>
      <c r="F47" s="93"/>
      <c r="G47" s="6"/>
    </row>
    <row r="48" spans="2:7" ht="16.5" customHeight="1" thickBot="1">
      <c r="B48" s="5"/>
      <c r="C48" s="9"/>
      <c r="D48" s="96"/>
      <c r="E48" s="95" t="s">
        <v>169</v>
      </c>
      <c r="F48" s="286" t="s">
        <v>153</v>
      </c>
      <c r="G48" s="6"/>
    </row>
    <row r="49" spans="2:7" ht="44.25" customHeight="1">
      <c r="B49" s="5"/>
      <c r="C49" s="9"/>
      <c r="D49" s="93"/>
      <c r="E49" s="95"/>
      <c r="F49" s="286"/>
      <c r="G49" s="6"/>
    </row>
    <row r="50" spans="2:7" ht="8.25" customHeight="1">
      <c r="B50" s="5"/>
      <c r="C50" s="9"/>
      <c r="D50" s="137"/>
      <c r="E50" s="138"/>
      <c r="F50" s="137"/>
      <c r="G50" s="6"/>
    </row>
    <row r="51" spans="2:7" ht="8.25" customHeight="1" thickBot="1">
      <c r="B51" s="5"/>
      <c r="C51" s="9"/>
      <c r="D51" s="93"/>
      <c r="E51" s="94"/>
      <c r="F51" s="93"/>
      <c r="G51" s="6"/>
    </row>
    <row r="52" spans="2:7" ht="16.5" customHeight="1" thickBot="1">
      <c r="B52" s="5"/>
      <c r="C52" s="9"/>
      <c r="D52" s="96"/>
      <c r="E52" s="95" t="s">
        <v>170</v>
      </c>
      <c r="F52" s="286" t="s">
        <v>152</v>
      </c>
      <c r="G52" s="6"/>
    </row>
    <row r="53" spans="2:7" ht="25.5" customHeight="1">
      <c r="B53" s="5"/>
      <c r="C53" s="9"/>
      <c r="D53" s="93"/>
      <c r="E53" s="95"/>
      <c r="F53" s="286"/>
      <c r="G53" s="6"/>
    </row>
    <row r="54" spans="2:7" ht="8.25" customHeight="1">
      <c r="B54" s="5"/>
      <c r="C54" s="9"/>
      <c r="D54" s="137"/>
      <c r="E54" s="138"/>
      <c r="F54" s="137"/>
      <c r="G54" s="6"/>
    </row>
    <row r="55" spans="2:7" ht="8.25" customHeight="1" thickBot="1">
      <c r="B55" s="5"/>
      <c r="C55" s="9"/>
      <c r="D55" s="93"/>
      <c r="E55" s="94"/>
      <c r="F55" s="93"/>
      <c r="G55" s="6"/>
    </row>
    <row r="56" spans="2:7" ht="16.5" customHeight="1" thickBot="1">
      <c r="B56" s="5"/>
      <c r="C56" s="9"/>
      <c r="D56" s="96"/>
      <c r="E56" s="95" t="s">
        <v>171</v>
      </c>
      <c r="F56" s="286" t="s">
        <v>172</v>
      </c>
      <c r="G56" s="6"/>
    </row>
    <row r="57" spans="2:7" ht="44.25" customHeight="1">
      <c r="B57" s="5"/>
      <c r="C57" s="9"/>
      <c r="D57" s="93"/>
      <c r="E57" s="95"/>
      <c r="F57" s="286"/>
      <c r="G57" s="6"/>
    </row>
    <row r="58" spans="2:7" ht="8.25" customHeight="1">
      <c r="B58" s="5"/>
      <c r="C58" s="7"/>
      <c r="G58" s="6"/>
    </row>
    <row r="59" spans="2:7">
      <c r="B59" s="12"/>
      <c r="C59" s="13"/>
      <c r="D59" s="13"/>
      <c r="E59" s="14"/>
      <c r="F59" s="14"/>
      <c r="G59" s="15"/>
    </row>
    <row r="60" spans="2:7">
      <c r="C60" s="16"/>
      <c r="D60" s="16"/>
      <c r="E60" s="17"/>
      <c r="F60" s="17"/>
    </row>
    <row r="61" spans="2:7">
      <c r="C61" s="18"/>
      <c r="D61" s="18"/>
      <c r="E61" s="19"/>
      <c r="F61" s="19"/>
    </row>
    <row r="62" spans="2:7">
      <c r="C62" s="18"/>
      <c r="D62" s="18"/>
      <c r="E62" s="19"/>
      <c r="F62" s="19"/>
    </row>
    <row r="63" spans="2:7">
      <c r="E63" s="19"/>
      <c r="F63" s="19"/>
    </row>
    <row r="64" spans="2:7">
      <c r="E64" s="20"/>
      <c r="F64" s="20"/>
    </row>
    <row r="65" spans="5:6">
      <c r="E65" s="20"/>
      <c r="F65" s="20"/>
    </row>
  </sheetData>
  <sheetProtection sheet="1" selectLockedCells="1" selectUnlockedCells="1"/>
  <mergeCells count="21">
    <mergeCell ref="E16:F16"/>
    <mergeCell ref="E18:F18"/>
    <mergeCell ref="E20:F21"/>
    <mergeCell ref="F34:F35"/>
    <mergeCell ref="E2:F2"/>
    <mergeCell ref="E3:F3"/>
    <mergeCell ref="C6:F6"/>
    <mergeCell ref="F25:F26"/>
    <mergeCell ref="F29:F30"/>
    <mergeCell ref="E25:E26"/>
    <mergeCell ref="E10:F10"/>
    <mergeCell ref="E11:F11"/>
    <mergeCell ref="E12:F12"/>
    <mergeCell ref="E13:F13"/>
    <mergeCell ref="F32:F33"/>
    <mergeCell ref="F52:F53"/>
    <mergeCell ref="F56:F57"/>
    <mergeCell ref="F37:F38"/>
    <mergeCell ref="F44:F45"/>
    <mergeCell ref="F48:F49"/>
    <mergeCell ref="F40:F41"/>
  </mergeCells>
  <printOptions horizontalCentered="1" verticalCentered="1"/>
  <pageMargins left="0.25" right="0.25" top="0.75" bottom="0.75" header="0.3" footer="0.3"/>
  <pageSetup scale="89" fitToHeight="0" orientation="portrait" r:id="rId1"/>
  <headerFooter>
    <oddHeader>&amp;C&amp;"-,Bold"&amp;12Instructions&amp;RPage &amp;P of &amp;N</oddHeader>
  </headerFooter>
  <rowBreaks count="1" manualBreakCount="1">
    <brk id="36" min="1"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59999389629810485"/>
    <pageSetUpPr fitToPage="1"/>
  </sheetPr>
  <dimension ref="A1:M16"/>
  <sheetViews>
    <sheetView zoomScaleNormal="100" workbookViewId="0">
      <selection activeCell="B9" sqref="B9"/>
    </sheetView>
  </sheetViews>
  <sheetFormatPr defaultColWidth="9.109375" defaultRowHeight="14.4"/>
  <cols>
    <col min="1" max="1" width="24.44140625" style="50" customWidth="1"/>
    <col min="2" max="2" width="16.5546875" style="4" bestFit="1" customWidth="1"/>
    <col min="3" max="5" width="16.88671875" style="4" bestFit="1" customWidth="1"/>
    <col min="6" max="6" width="18.5546875" style="4" bestFit="1" customWidth="1"/>
    <col min="7" max="7" width="12.5546875" style="4" bestFit="1" customWidth="1"/>
    <col min="8" max="8" width="13.5546875" style="4" customWidth="1"/>
    <col min="9" max="9" width="3.5546875" style="4" customWidth="1"/>
    <col min="10" max="10" width="41.44140625" style="4" customWidth="1"/>
    <col min="11" max="11" width="12" style="4" bestFit="1" customWidth="1"/>
    <col min="12" max="12" width="13.44140625" style="4" customWidth="1"/>
    <col min="13" max="13" width="11.88671875" style="4" customWidth="1"/>
    <col min="14" max="16384" width="9.109375" style="4"/>
  </cols>
  <sheetData>
    <row r="1" spans="1:13">
      <c r="A1" s="22" t="s">
        <v>16</v>
      </c>
    </row>
    <row r="2" spans="1:13" ht="15.75" customHeight="1">
      <c r="A2" s="158" t="s">
        <v>0</v>
      </c>
      <c r="B2" s="159" t="s">
        <v>1</v>
      </c>
      <c r="C2" s="159" t="s">
        <v>2</v>
      </c>
      <c r="D2" s="160" t="s">
        <v>3</v>
      </c>
      <c r="E2" s="160" t="s">
        <v>14</v>
      </c>
      <c r="F2" s="160" t="s">
        <v>15</v>
      </c>
      <c r="G2" s="41"/>
      <c r="H2" s="46"/>
      <c r="J2" s="47"/>
      <c r="K2" s="41"/>
      <c r="L2" s="41"/>
      <c r="M2" s="41"/>
    </row>
    <row r="3" spans="1:13">
      <c r="A3" s="161" t="s">
        <v>4</v>
      </c>
      <c r="B3" s="162">
        <f>'INPUT - Benefits'!B3</f>
        <v>0</v>
      </c>
      <c r="C3" s="162">
        <f>'INPUT - Benefits'!C3</f>
        <v>0</v>
      </c>
      <c r="D3" s="162">
        <f>'INPUT - Benefits'!D3</f>
        <v>0</v>
      </c>
      <c r="E3" s="162">
        <f>'INPUT - Benefits'!E3</f>
        <v>0</v>
      </c>
      <c r="F3" s="162">
        <f>'INPUT - Benefits'!F3</f>
        <v>0</v>
      </c>
      <c r="G3" s="42"/>
      <c r="H3" s="55"/>
      <c r="J3" s="49"/>
      <c r="K3" s="42"/>
      <c r="L3" s="42"/>
      <c r="M3" s="42"/>
    </row>
    <row r="4" spans="1:13" ht="15.75" customHeight="1">
      <c r="A4" s="161" t="s">
        <v>5</v>
      </c>
      <c r="B4" s="162">
        <f>'INPUT - Benefits'!B2</f>
        <v>0</v>
      </c>
      <c r="C4" s="162">
        <f>'INPUT - Benefits'!C2</f>
        <v>0</v>
      </c>
      <c r="D4" s="162">
        <f>'INPUT - Benefits'!D2</f>
        <v>0</v>
      </c>
      <c r="E4" s="162">
        <f>'INPUT - Benefits'!E2</f>
        <v>0</v>
      </c>
      <c r="F4" s="162">
        <f>'INPUT - Benefits'!F2</f>
        <v>0</v>
      </c>
      <c r="G4" s="43"/>
      <c r="H4" s="43"/>
      <c r="J4" s="49"/>
      <c r="K4" s="43"/>
      <c r="L4" s="43"/>
      <c r="M4" s="43"/>
    </row>
    <row r="5" spans="1:13" ht="15.75" customHeight="1">
      <c r="A5" s="161" t="s">
        <v>128</v>
      </c>
      <c r="B5" s="162">
        <f>'INPUT - Benefits'!B4</f>
        <v>0</v>
      </c>
      <c r="C5" s="162">
        <f>'INPUT - Benefits'!C4</f>
        <v>0</v>
      </c>
      <c r="D5" s="162">
        <f>'INPUT - Benefits'!D4</f>
        <v>0</v>
      </c>
      <c r="E5" s="162">
        <f>'INPUT - Benefits'!E4</f>
        <v>0</v>
      </c>
      <c r="F5" s="162">
        <f>'INPUT - Benefits'!F4</f>
        <v>0</v>
      </c>
      <c r="G5" s="43"/>
      <c r="H5" s="43"/>
      <c r="J5" s="49"/>
      <c r="K5" s="43"/>
      <c r="L5" s="43"/>
      <c r="M5" s="43"/>
    </row>
    <row r="6" spans="1:13" ht="15.75" customHeight="1">
      <c r="A6" s="161" t="s">
        <v>7</v>
      </c>
      <c r="B6" s="162">
        <f>B3+B4+B5</f>
        <v>0</v>
      </c>
      <c r="C6" s="162">
        <f t="shared" ref="C6:F6" si="0">C3+C4+C5</f>
        <v>0</v>
      </c>
      <c r="D6" s="162">
        <f t="shared" si="0"/>
        <v>0</v>
      </c>
      <c r="E6" s="162">
        <f t="shared" si="0"/>
        <v>0</v>
      </c>
      <c r="F6" s="162">
        <f t="shared" si="0"/>
        <v>0</v>
      </c>
      <c r="G6" s="43"/>
      <c r="H6" s="43"/>
      <c r="J6" s="49"/>
      <c r="K6" s="43"/>
      <c r="L6" s="43"/>
      <c r="M6" s="43"/>
    </row>
    <row r="7" spans="1:13" ht="15.75" customHeight="1">
      <c r="A7" s="161" t="s">
        <v>8</v>
      </c>
      <c r="B7" s="162">
        <f>B6*20</f>
        <v>0</v>
      </c>
      <c r="C7" s="162">
        <f t="shared" ref="C7:D7" si="1">C6*20</f>
        <v>0</v>
      </c>
      <c r="D7" s="162">
        <f t="shared" si="1"/>
        <v>0</v>
      </c>
      <c r="E7" s="162">
        <f t="shared" ref="E7:F7" si="2">E6*20</f>
        <v>0</v>
      </c>
      <c r="F7" s="162">
        <f t="shared" si="2"/>
        <v>0</v>
      </c>
      <c r="G7" s="43"/>
      <c r="H7" s="43"/>
      <c r="J7" s="49"/>
      <c r="K7" s="43"/>
      <c r="L7" s="43"/>
      <c r="M7" s="43"/>
    </row>
    <row r="8" spans="1:13" ht="15.75" customHeight="1">
      <c r="A8" s="158" t="s">
        <v>6</v>
      </c>
      <c r="B8" s="159"/>
      <c r="C8" s="159"/>
      <c r="D8" s="160"/>
      <c r="E8" s="160"/>
      <c r="F8" s="160"/>
      <c r="G8" s="41"/>
      <c r="H8" s="46"/>
      <c r="J8" s="47"/>
      <c r="K8" s="41"/>
      <c r="L8" s="41"/>
      <c r="M8" s="41"/>
    </row>
    <row r="9" spans="1:13" ht="15.75" customHeight="1">
      <c r="A9" s="161" t="s">
        <v>17</v>
      </c>
      <c r="B9" s="163">
        <f>'INPUT - Costs'!B2</f>
        <v>0</v>
      </c>
      <c r="C9" s="163">
        <f>'INPUT - Costs'!C2</f>
        <v>0</v>
      </c>
      <c r="D9" s="163">
        <f>'INPUT - Costs'!D2</f>
        <v>0</v>
      </c>
      <c r="E9" s="163">
        <f>'INPUT - Costs'!E2</f>
        <v>0</v>
      </c>
      <c r="F9" s="163">
        <f>'INPUT - Costs'!F2</f>
        <v>0</v>
      </c>
      <c r="G9" s="48"/>
      <c r="H9" s="48"/>
      <c r="J9" s="49"/>
      <c r="K9" s="43"/>
      <c r="L9" s="43"/>
      <c r="M9" s="43"/>
    </row>
    <row r="10" spans="1:13" ht="15.75" customHeight="1">
      <c r="A10" s="164" t="s">
        <v>129</v>
      </c>
      <c r="B10" s="165">
        <f>'INPUT - Costs'!B3</f>
        <v>0</v>
      </c>
      <c r="C10" s="165">
        <f>'INPUT - Costs'!C3</f>
        <v>0</v>
      </c>
      <c r="D10" s="165">
        <f>'INPUT - Costs'!D3</f>
        <v>0</v>
      </c>
      <c r="E10" s="165">
        <f>'INPUT - Costs'!E3</f>
        <v>0</v>
      </c>
      <c r="F10" s="165">
        <f>'INPUT - Costs'!F3</f>
        <v>0</v>
      </c>
      <c r="G10" s="48"/>
      <c r="H10" s="48"/>
      <c r="J10" s="49"/>
      <c r="K10" s="43"/>
      <c r="L10" s="43"/>
      <c r="M10" s="43"/>
    </row>
    <row r="11" spans="1:13" ht="15.75" customHeight="1">
      <c r="A11" s="164" t="s">
        <v>158</v>
      </c>
      <c r="B11" s="165">
        <f>SUM(B9:B10)</f>
        <v>0</v>
      </c>
      <c r="C11" s="165">
        <f t="shared" ref="C11:F11" si="3">SUM(C9:C10)</f>
        <v>0</v>
      </c>
      <c r="D11" s="165">
        <f t="shared" si="3"/>
        <v>0</v>
      </c>
      <c r="E11" s="165">
        <f t="shared" si="3"/>
        <v>0</v>
      </c>
      <c r="F11" s="165">
        <f t="shared" si="3"/>
        <v>0</v>
      </c>
      <c r="G11" s="48"/>
      <c r="H11" s="48"/>
      <c r="J11" s="49"/>
      <c r="K11" s="43"/>
      <c r="L11" s="43"/>
      <c r="M11" s="43"/>
    </row>
    <row r="12" spans="1:13" ht="15.75" customHeight="1">
      <c r="A12" s="164" t="s">
        <v>159</v>
      </c>
      <c r="B12" s="166">
        <f>B9+20*B10</f>
        <v>0</v>
      </c>
      <c r="C12" s="166">
        <f t="shared" ref="C12:F12" si="4">C9+20*C10</f>
        <v>0</v>
      </c>
      <c r="D12" s="166">
        <f t="shared" si="4"/>
        <v>0</v>
      </c>
      <c r="E12" s="166">
        <f t="shared" si="4"/>
        <v>0</v>
      </c>
      <c r="F12" s="166">
        <f t="shared" si="4"/>
        <v>0</v>
      </c>
      <c r="G12" s="48"/>
      <c r="H12" s="48"/>
      <c r="J12" s="49"/>
      <c r="K12" s="43"/>
      <c r="L12" s="43"/>
      <c r="M12" s="43"/>
    </row>
    <row r="13" spans="1:13" ht="15.75" customHeight="1">
      <c r="A13" s="167" t="s">
        <v>160</v>
      </c>
      <c r="B13" s="168"/>
      <c r="C13" s="168"/>
      <c r="D13" s="169"/>
      <c r="E13" s="169"/>
      <c r="F13" s="169"/>
      <c r="G13" s="41"/>
      <c r="H13" s="46"/>
      <c r="J13" s="47"/>
      <c r="K13" s="41"/>
      <c r="L13" s="41"/>
      <c r="M13" s="41"/>
    </row>
    <row r="14" spans="1:13" ht="15.75" customHeight="1">
      <c r="A14" s="161" t="s">
        <v>9</v>
      </c>
      <c r="B14" s="170" t="e">
        <f>B6/B11</f>
        <v>#DIV/0!</v>
      </c>
      <c r="C14" s="170" t="e">
        <f t="shared" ref="C14:F14" si="5">C6/C11</f>
        <v>#DIV/0!</v>
      </c>
      <c r="D14" s="170" t="e">
        <f t="shared" si="5"/>
        <v>#DIV/0!</v>
      </c>
      <c r="E14" s="170" t="e">
        <f t="shared" si="5"/>
        <v>#DIV/0!</v>
      </c>
      <c r="F14" s="170" t="e">
        <f t="shared" si="5"/>
        <v>#DIV/0!</v>
      </c>
      <c r="G14" s="44"/>
      <c r="H14" s="44"/>
      <c r="J14" s="49"/>
      <c r="K14" s="44"/>
      <c r="L14" s="44"/>
      <c r="M14" s="44"/>
    </row>
    <row r="15" spans="1:13" ht="15.75" customHeight="1">
      <c r="A15" s="161" t="s">
        <v>10</v>
      </c>
      <c r="B15" s="170" t="e">
        <f>B7/B12</f>
        <v>#DIV/0!</v>
      </c>
      <c r="C15" s="170" t="e">
        <f t="shared" ref="C15:F15" si="6">C7/C12</f>
        <v>#DIV/0!</v>
      </c>
      <c r="D15" s="170" t="e">
        <f t="shared" si="6"/>
        <v>#DIV/0!</v>
      </c>
      <c r="E15" s="170" t="e">
        <f t="shared" si="6"/>
        <v>#DIV/0!</v>
      </c>
      <c r="F15" s="170" t="e">
        <f t="shared" si="6"/>
        <v>#DIV/0!</v>
      </c>
      <c r="G15" s="44"/>
      <c r="H15" s="44"/>
      <c r="J15" s="49"/>
      <c r="K15" s="44"/>
      <c r="L15" s="44"/>
      <c r="M15" s="44"/>
    </row>
    <row r="16" spans="1:13" ht="15.75" customHeight="1">
      <c r="A16" s="53"/>
      <c r="B16" s="54"/>
      <c r="C16" s="54"/>
      <c r="D16" s="54"/>
      <c r="E16" s="54"/>
      <c r="F16" s="54"/>
    </row>
  </sheetData>
  <sheetProtection sheet="1" objects="1" scenarios="1"/>
  <pageMargins left="0.7" right="0.7" top="0.75" bottom="0.75" header="0.3" footer="0.3"/>
  <pageSetup scale="82" fitToHeight="0" orientation="portrait" r:id="rId1"/>
  <headerFooter>
    <oddHeader>&amp;C&amp;"-,Bold"&amp;12OUTPUT - Benefit-Cost&amp;RPage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59999389629810485"/>
    <pageSetUpPr fitToPage="1"/>
  </sheetPr>
  <dimension ref="A1:J76"/>
  <sheetViews>
    <sheetView showGridLines="0" zoomScaleNormal="100" workbookViewId="0">
      <selection activeCell="D5" sqref="D5"/>
    </sheetView>
  </sheetViews>
  <sheetFormatPr defaultRowHeight="14.4"/>
  <cols>
    <col min="1" max="1" width="50.5546875" customWidth="1"/>
    <col min="2" max="2" width="25.5546875" customWidth="1"/>
    <col min="3" max="3" width="26" bestFit="1" customWidth="1"/>
    <col min="4" max="4" width="24.5546875" bestFit="1" customWidth="1"/>
    <col min="5" max="6" width="25.5546875" customWidth="1"/>
  </cols>
  <sheetData>
    <row r="1" spans="1:10" ht="15" thickBot="1">
      <c r="A1" s="21" t="s">
        <v>136</v>
      </c>
      <c r="B1" s="102" t="s">
        <v>1</v>
      </c>
      <c r="C1" s="102" t="s">
        <v>2</v>
      </c>
      <c r="D1" s="102" t="s">
        <v>3</v>
      </c>
      <c r="E1" s="102" t="s">
        <v>14</v>
      </c>
      <c r="F1" s="102" t="s">
        <v>15</v>
      </c>
    </row>
    <row r="2" spans="1:10" ht="15" thickBot="1">
      <c r="A2" s="156" t="s">
        <v>5</v>
      </c>
      <c r="B2" s="145"/>
      <c r="C2" s="145"/>
      <c r="D2" s="145"/>
      <c r="E2" s="145"/>
      <c r="F2" s="145"/>
      <c r="H2" s="133"/>
      <c r="I2" s="133"/>
      <c r="J2" s="133"/>
    </row>
    <row r="3" spans="1:10" ht="15" thickBot="1">
      <c r="A3" s="156" t="s">
        <v>4</v>
      </c>
      <c r="B3" s="145"/>
      <c r="C3" s="145"/>
      <c r="D3" s="145"/>
      <c r="E3" s="145"/>
      <c r="F3" s="145"/>
      <c r="G3" s="134"/>
      <c r="H3" s="133"/>
      <c r="I3" s="133"/>
      <c r="J3" s="133"/>
    </row>
    <row r="4" spans="1:10" ht="15" thickBot="1">
      <c r="A4" s="156" t="s">
        <v>128</v>
      </c>
      <c r="B4" s="145"/>
      <c r="C4" s="145"/>
      <c r="D4" s="145"/>
      <c r="E4" s="145"/>
      <c r="F4" s="145"/>
      <c r="G4" s="133"/>
      <c r="H4" s="133"/>
      <c r="I4" s="133"/>
      <c r="J4" s="133"/>
    </row>
    <row r="25" spans="1:1">
      <c r="A25" s="21"/>
    </row>
    <row r="26" spans="1:1">
      <c r="A26" s="21"/>
    </row>
    <row r="27" spans="1:1" ht="12.75" customHeight="1"/>
    <row r="46" spans="1:9">
      <c r="B46" s="293"/>
      <c r="C46" s="4"/>
      <c r="D46" s="4"/>
      <c r="E46" s="4"/>
      <c r="F46" s="4"/>
      <c r="G46" s="4"/>
      <c r="H46" s="4"/>
      <c r="I46" s="4"/>
    </row>
    <row r="47" spans="1:9">
      <c r="A47" s="16"/>
      <c r="B47" s="293"/>
      <c r="C47" s="4"/>
      <c r="D47" s="4"/>
      <c r="E47" s="4"/>
      <c r="F47" s="4"/>
      <c r="G47" s="4"/>
      <c r="H47" s="4"/>
      <c r="I47" s="4"/>
    </row>
    <row r="48" spans="1:9">
      <c r="A48" s="16"/>
      <c r="B48" s="293"/>
      <c r="C48" s="4"/>
      <c r="D48" s="4"/>
      <c r="E48" s="4"/>
      <c r="F48" s="4"/>
      <c r="G48" s="4"/>
      <c r="H48" s="4"/>
      <c r="I48" s="4"/>
    </row>
    <row r="49" spans="1:9">
      <c r="A49" s="16"/>
      <c r="B49" s="293"/>
      <c r="C49" s="4"/>
      <c r="D49" s="4"/>
      <c r="E49" s="4"/>
      <c r="F49" s="4"/>
      <c r="G49" s="4"/>
      <c r="H49" s="4"/>
      <c r="I49" s="4"/>
    </row>
    <row r="50" spans="1:9">
      <c r="A50" s="16"/>
      <c r="B50" s="293"/>
      <c r="C50" s="4"/>
      <c r="D50" s="4"/>
      <c r="E50" s="4"/>
      <c r="F50" s="4"/>
      <c r="G50" s="4"/>
      <c r="H50" s="4"/>
      <c r="I50" s="4"/>
    </row>
    <row r="51" spans="1:9">
      <c r="A51" s="16"/>
      <c r="B51" s="293"/>
      <c r="C51" s="4"/>
      <c r="D51" s="4"/>
      <c r="E51" s="4"/>
      <c r="F51" s="4"/>
      <c r="G51" s="4"/>
      <c r="H51" s="4"/>
      <c r="I51" s="4"/>
    </row>
    <row r="52" spans="1:9">
      <c r="A52" s="16"/>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row>
    <row r="67" spans="1:3">
      <c r="B67" s="52"/>
      <c r="C67" s="4"/>
    </row>
    <row r="68" spans="1:3">
      <c r="A68" s="51"/>
      <c r="B68" s="293"/>
      <c r="C68" s="4"/>
    </row>
    <row r="69" spans="1:3">
      <c r="A69" s="16"/>
      <c r="B69" s="293"/>
      <c r="C69" s="4"/>
    </row>
    <row r="70" spans="1:3">
      <c r="A70" s="16"/>
      <c r="B70" s="293"/>
      <c r="C70" s="4"/>
    </row>
    <row r="71" spans="1:3">
      <c r="A71" s="16"/>
      <c r="B71" s="293"/>
      <c r="C71" s="4"/>
    </row>
    <row r="72" spans="1:3">
      <c r="A72" s="16"/>
      <c r="B72" s="293"/>
      <c r="C72" s="4"/>
    </row>
    <row r="73" spans="1:3">
      <c r="A73" s="16"/>
      <c r="B73" s="293"/>
      <c r="C73" s="4"/>
    </row>
    <row r="74" spans="1:3">
      <c r="A74" s="16"/>
      <c r="B74" s="4"/>
      <c r="C74" s="4"/>
    </row>
    <row r="75" spans="1:3">
      <c r="A75" s="4"/>
      <c r="B75" s="4"/>
      <c r="C75" s="4"/>
    </row>
    <row r="76" spans="1:3">
      <c r="A76" s="4"/>
    </row>
  </sheetData>
  <sheetProtection sheet="1" objects="1" scenarios="1"/>
  <protectedRanges>
    <protectedRange sqref="B2:F4" name="Range1"/>
  </protectedRanges>
  <mergeCells count="6">
    <mergeCell ref="B70:B71"/>
    <mergeCell ref="B72:B73"/>
    <mergeCell ref="B46:B47"/>
    <mergeCell ref="B48:B49"/>
    <mergeCell ref="B50:B51"/>
    <mergeCell ref="B68:B69"/>
  </mergeCells>
  <pageMargins left="0.7" right="0.7" top="0.75" bottom="0.75" header="0.3" footer="0.3"/>
  <pageSetup paperSize="3" scale="71" fitToHeight="0" orientation="landscape" r:id="rId1"/>
  <headerFooter>
    <oddHeader>&amp;C&amp;"-,Bold"&amp;12INPUT - Benefits&amp;RPage  &amp;P of &amp;N</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K75"/>
  <sheetViews>
    <sheetView showGridLines="0" zoomScaleNormal="100" workbookViewId="0">
      <selection activeCell="B2" sqref="B2"/>
    </sheetView>
  </sheetViews>
  <sheetFormatPr defaultRowHeight="14.4"/>
  <cols>
    <col min="1" max="1" width="50.5546875" customWidth="1"/>
    <col min="2" max="2" width="25.5546875" customWidth="1"/>
    <col min="3" max="3" width="26" bestFit="1" customWidth="1"/>
    <col min="4" max="4" width="24.5546875" bestFit="1" customWidth="1"/>
    <col min="5" max="6" width="25.5546875" customWidth="1"/>
  </cols>
  <sheetData>
    <row r="1" spans="1:11" ht="15" thickBot="1">
      <c r="A1" s="21" t="s">
        <v>135</v>
      </c>
      <c r="B1" s="102" t="s">
        <v>1</v>
      </c>
      <c r="C1" s="102" t="s">
        <v>2</v>
      </c>
      <c r="D1" s="102" t="s">
        <v>3</v>
      </c>
      <c r="E1" s="102" t="s">
        <v>14</v>
      </c>
      <c r="F1" s="102" t="s">
        <v>15</v>
      </c>
    </row>
    <row r="2" spans="1:11" ht="15" thickBot="1">
      <c r="A2" s="156" t="s">
        <v>161</v>
      </c>
      <c r="B2" s="145"/>
      <c r="C2" s="145"/>
      <c r="D2" s="145"/>
      <c r="E2" s="145"/>
      <c r="F2" s="145"/>
      <c r="H2" s="133"/>
      <c r="I2" s="133"/>
      <c r="J2" s="133"/>
    </row>
    <row r="3" spans="1:11" ht="15" thickBot="1">
      <c r="A3" s="157" t="s">
        <v>134</v>
      </c>
      <c r="B3" s="145"/>
      <c r="C3" s="145"/>
      <c r="D3" s="145"/>
      <c r="E3" s="145"/>
      <c r="F3" s="145"/>
      <c r="G3" s="134"/>
      <c r="H3" s="133"/>
      <c r="I3" s="133"/>
      <c r="J3" s="133"/>
    </row>
    <row r="12" spans="1:11">
      <c r="E12" s="151"/>
      <c r="F12" s="151"/>
      <c r="G12" s="151"/>
      <c r="H12" s="151"/>
      <c r="I12" s="151"/>
      <c r="J12" s="151"/>
      <c r="K12" s="151"/>
    </row>
    <row r="13" spans="1:11">
      <c r="E13" s="151"/>
      <c r="F13" s="151"/>
      <c r="G13" s="151"/>
      <c r="H13" s="151"/>
      <c r="I13" s="151"/>
      <c r="J13" s="151"/>
      <c r="K13" s="151"/>
    </row>
    <row r="14" spans="1:11">
      <c r="E14" s="151"/>
      <c r="F14" s="151"/>
      <c r="G14" s="151"/>
      <c r="H14" s="151"/>
      <c r="I14" s="151"/>
      <c r="J14" s="151"/>
      <c r="K14" s="151"/>
    </row>
    <row r="15" spans="1:11">
      <c r="E15" s="151"/>
      <c r="F15" s="297"/>
      <c r="G15" s="297"/>
      <c r="H15" s="297"/>
      <c r="I15" s="297"/>
      <c r="J15" s="297"/>
      <c r="K15" s="72"/>
    </row>
    <row r="16" spans="1:11">
      <c r="E16" s="151"/>
      <c r="F16" s="152"/>
      <c r="G16" s="152"/>
      <c r="H16" s="152"/>
      <c r="I16" s="152"/>
      <c r="J16" s="152"/>
      <c r="K16" s="72"/>
    </row>
    <row r="17" spans="1:11">
      <c r="E17" s="151"/>
      <c r="F17" s="152"/>
      <c r="G17" s="152"/>
      <c r="H17" s="152"/>
      <c r="I17" s="152"/>
      <c r="J17" s="152"/>
      <c r="K17" s="72"/>
    </row>
    <row r="18" spans="1:11">
      <c r="E18" s="151"/>
      <c r="F18" s="297"/>
      <c r="G18" s="297"/>
      <c r="H18" s="86"/>
      <c r="I18" s="153"/>
      <c r="J18" s="86"/>
      <c r="K18" s="72"/>
    </row>
    <row r="19" spans="1:11">
      <c r="E19" s="151"/>
      <c r="F19" s="151"/>
      <c r="G19" s="151"/>
      <c r="H19" s="151"/>
      <c r="I19" s="151"/>
      <c r="J19" s="151"/>
      <c r="K19" s="151"/>
    </row>
    <row r="20" spans="1:11">
      <c r="E20" s="151"/>
      <c r="F20" s="151"/>
      <c r="G20" s="151"/>
      <c r="H20" s="151"/>
      <c r="I20" s="151"/>
      <c r="J20" s="151"/>
      <c r="K20" s="151"/>
    </row>
    <row r="21" spans="1:11">
      <c r="E21" s="151"/>
      <c r="F21" s="151"/>
      <c r="G21" s="151"/>
      <c r="H21" s="151"/>
      <c r="I21" s="151"/>
      <c r="J21" s="151"/>
      <c r="K21" s="151"/>
    </row>
    <row r="22" spans="1:11">
      <c r="E22" s="151"/>
      <c r="F22" s="151"/>
      <c r="G22" s="151"/>
      <c r="H22" s="151"/>
      <c r="I22" s="151"/>
      <c r="J22" s="151"/>
      <c r="K22" s="151"/>
    </row>
    <row r="23" spans="1:11">
      <c r="E23" s="151"/>
      <c r="F23" s="151"/>
      <c r="G23" s="151"/>
      <c r="H23" s="151"/>
      <c r="I23" s="151"/>
      <c r="J23" s="151"/>
      <c r="K23" s="151"/>
    </row>
    <row r="24" spans="1:11">
      <c r="A24" s="21"/>
      <c r="E24" s="151"/>
      <c r="F24" s="151"/>
      <c r="G24" s="151"/>
      <c r="H24" s="151"/>
      <c r="I24" s="151"/>
      <c r="J24" s="151"/>
      <c r="K24" s="151"/>
    </row>
    <row r="25" spans="1:11">
      <c r="A25" s="21"/>
      <c r="E25" s="151"/>
      <c r="F25" s="151"/>
      <c r="G25" s="151"/>
      <c r="H25" s="151"/>
      <c r="I25" s="151"/>
      <c r="J25" s="151"/>
      <c r="K25" s="151"/>
    </row>
    <row r="26" spans="1:11" ht="12.75" customHeight="1"/>
    <row r="45" spans="1:9">
      <c r="B45" s="293"/>
      <c r="C45" s="4"/>
      <c r="D45" s="4"/>
      <c r="E45" s="4"/>
      <c r="F45" s="4"/>
      <c r="G45" s="4"/>
      <c r="H45" s="4"/>
      <c r="I45" s="4"/>
    </row>
    <row r="46" spans="1:9">
      <c r="A46" s="16"/>
      <c r="B46" s="293"/>
      <c r="C46" s="4"/>
      <c r="D46" s="4"/>
      <c r="E46" s="4"/>
      <c r="F46" s="4"/>
      <c r="G46" s="4"/>
      <c r="H46" s="4"/>
      <c r="I46" s="4"/>
    </row>
    <row r="47" spans="1:9">
      <c r="A47" s="16"/>
      <c r="B47" s="293"/>
      <c r="C47" s="4"/>
      <c r="D47" s="4"/>
      <c r="E47" s="4"/>
      <c r="F47" s="4"/>
      <c r="G47" s="4"/>
      <c r="H47" s="4"/>
      <c r="I47" s="4"/>
    </row>
    <row r="48" spans="1:9">
      <c r="A48" s="16"/>
      <c r="B48" s="293"/>
      <c r="C48" s="4"/>
      <c r="D48" s="4"/>
      <c r="E48" s="4"/>
      <c r="F48" s="4"/>
      <c r="G48" s="4"/>
      <c r="H48" s="4"/>
      <c r="I48" s="4"/>
    </row>
    <row r="49" spans="1:9">
      <c r="A49" s="16"/>
      <c r="B49" s="293"/>
      <c r="C49" s="4"/>
      <c r="D49" s="4"/>
      <c r="E49" s="4"/>
      <c r="F49" s="4"/>
      <c r="G49" s="4"/>
      <c r="H49" s="4"/>
      <c r="I49" s="4"/>
    </row>
    <row r="50" spans="1:9">
      <c r="A50" s="16"/>
      <c r="B50" s="293"/>
      <c r="C50" s="4"/>
      <c r="D50" s="4"/>
      <c r="E50" s="4"/>
      <c r="F50" s="4"/>
      <c r="G50" s="4"/>
      <c r="H50" s="4"/>
      <c r="I50" s="4"/>
    </row>
    <row r="51" spans="1:9">
      <c r="A51" s="16"/>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row>
    <row r="66" spans="1:3">
      <c r="B66" s="52"/>
      <c r="C66" s="4"/>
    </row>
    <row r="67" spans="1:3">
      <c r="A67" s="51"/>
      <c r="B67" s="293"/>
      <c r="C67" s="4"/>
    </row>
    <row r="68" spans="1:3">
      <c r="A68" s="16"/>
      <c r="B68" s="293"/>
      <c r="C68" s="4"/>
    </row>
    <row r="69" spans="1:3">
      <c r="A69" s="16"/>
      <c r="B69" s="293"/>
      <c r="C69" s="4"/>
    </row>
    <row r="70" spans="1:3">
      <c r="A70" s="16"/>
      <c r="B70" s="293"/>
      <c r="C70" s="4"/>
    </row>
    <row r="71" spans="1:3">
      <c r="A71" s="16"/>
      <c r="B71" s="293"/>
      <c r="C71" s="4"/>
    </row>
    <row r="72" spans="1:3">
      <c r="A72" s="16"/>
      <c r="B72" s="293"/>
      <c r="C72" s="4"/>
    </row>
    <row r="73" spans="1:3">
      <c r="A73" s="16"/>
      <c r="B73" s="4"/>
      <c r="C73" s="4"/>
    </row>
    <row r="74" spans="1:3">
      <c r="A74" s="4"/>
      <c r="B74" s="4"/>
      <c r="C74" s="4"/>
    </row>
    <row r="75" spans="1:3">
      <c r="A75" s="4"/>
    </row>
  </sheetData>
  <protectedRanges>
    <protectedRange sqref="B2:F3" name="Range1"/>
  </protectedRanges>
  <mergeCells count="8">
    <mergeCell ref="F15:J15"/>
    <mergeCell ref="F18:G18"/>
    <mergeCell ref="B71:B72"/>
    <mergeCell ref="B45:B46"/>
    <mergeCell ref="B47:B48"/>
    <mergeCell ref="B49:B50"/>
    <mergeCell ref="B67:B68"/>
    <mergeCell ref="B69:B70"/>
  </mergeCells>
  <pageMargins left="0.7" right="0.7" top="0.75" bottom="0.75" header="0.3" footer="0.3"/>
  <pageSetup paperSize="3" fitToHeight="0" orientation="landscape" r:id="rId1"/>
  <headerFooter>
    <oddHeader>&amp;C&amp;"-,Bold"&amp;12INPUT - Costs&amp;RPage &amp;P of  &amp;N</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59999389629810485"/>
    <pageSetUpPr fitToPage="1"/>
  </sheetPr>
  <dimension ref="A1:Q102"/>
  <sheetViews>
    <sheetView topLeftCell="A71" zoomScaleNormal="100" zoomScaleSheetLayoutView="70" workbookViewId="0">
      <selection activeCell="A90" sqref="A90:E90"/>
    </sheetView>
  </sheetViews>
  <sheetFormatPr defaultColWidth="9.109375" defaultRowHeight="14.4"/>
  <cols>
    <col min="1" max="1" width="18.109375" style="256" bestFit="1" customWidth="1"/>
    <col min="2" max="2" width="40.44140625" style="253" customWidth="1"/>
    <col min="3" max="3" width="6.44140625" style="253" bestFit="1" customWidth="1"/>
    <col min="4" max="4" width="11.44140625" style="253" bestFit="1" customWidth="1"/>
    <col min="5" max="5" width="14.44140625" style="253" bestFit="1" customWidth="1"/>
    <col min="6" max="6" width="14.44140625" style="253" customWidth="1"/>
    <col min="7" max="8" width="9.109375" style="253" hidden="1" customWidth="1"/>
    <col min="9" max="9" width="9.109375" style="253" customWidth="1"/>
    <col min="10" max="10" width="18.109375" style="253" bestFit="1" customWidth="1"/>
    <col min="11" max="11" width="40.44140625" style="253" bestFit="1" customWidth="1"/>
    <col min="12" max="12" width="6.44140625" style="253" bestFit="1" customWidth="1"/>
    <col min="13" max="13" width="11.5546875" style="253" bestFit="1" customWidth="1"/>
    <col min="14" max="14" width="12.88671875" style="253" bestFit="1" customWidth="1"/>
    <col min="15" max="15" width="14.44140625" style="253" bestFit="1" customWidth="1"/>
    <col min="16" max="16" width="9.109375" style="253"/>
    <col min="17" max="17" width="9.109375" style="4"/>
    <col min="18" max="16384" width="9.109375" style="253"/>
  </cols>
  <sheetData>
    <row r="1" spans="1:6" ht="21">
      <c r="A1" s="142" t="s">
        <v>18</v>
      </c>
      <c r="B1" s="306" t="s">
        <v>19</v>
      </c>
      <c r="C1" s="307"/>
      <c r="D1" s="307"/>
      <c r="E1" s="307"/>
      <c r="F1" s="308"/>
    </row>
    <row r="2" spans="1:6" ht="21">
      <c r="A2" s="143" t="s">
        <v>162</v>
      </c>
      <c r="B2" s="320" t="s">
        <v>20</v>
      </c>
      <c r="C2" s="321"/>
      <c r="D2" s="321"/>
      <c r="E2" s="321"/>
      <c r="F2" s="322"/>
    </row>
    <row r="3" spans="1:6" ht="21">
      <c r="A3" s="143" t="s">
        <v>163</v>
      </c>
      <c r="B3" s="320" t="s">
        <v>21</v>
      </c>
      <c r="C3" s="321"/>
      <c r="D3" s="321"/>
      <c r="E3" s="321"/>
      <c r="F3" s="322"/>
    </row>
    <row r="4" spans="1:6" ht="21.6" thickBot="1">
      <c r="A4" s="144" t="s">
        <v>164</v>
      </c>
      <c r="B4" s="317" t="s">
        <v>22</v>
      </c>
      <c r="C4" s="318"/>
      <c r="D4" s="318"/>
      <c r="E4" s="318"/>
      <c r="F4" s="319"/>
    </row>
    <row r="5" spans="1:6" ht="15" thickBot="1">
      <c r="A5" s="58"/>
      <c r="B5" s="57"/>
      <c r="C5" s="57"/>
      <c r="D5" s="57"/>
      <c r="E5" s="57"/>
      <c r="F5" s="64"/>
    </row>
    <row r="6" spans="1:6" ht="15.75" customHeight="1" thickBot="1">
      <c r="A6" s="83" t="s">
        <v>23</v>
      </c>
      <c r="B6" s="84" t="s">
        <v>24</v>
      </c>
      <c r="C6" s="65" t="s">
        <v>25</v>
      </c>
      <c r="D6" s="84" t="s">
        <v>26</v>
      </c>
      <c r="E6" s="84" t="s">
        <v>27</v>
      </c>
      <c r="F6" s="90" t="s">
        <v>28</v>
      </c>
    </row>
    <row r="7" spans="1:6" ht="15" thickBot="1">
      <c r="A7" s="309" t="s">
        <v>29</v>
      </c>
      <c r="B7" s="310"/>
      <c r="C7" s="310"/>
      <c r="D7" s="310"/>
      <c r="E7" s="310"/>
      <c r="F7" s="311"/>
    </row>
    <row r="8" spans="1:6" s="254" customFormat="1" ht="35.4" customHeight="1" thickBot="1">
      <c r="A8" s="314" t="s">
        <v>111</v>
      </c>
      <c r="B8" s="315"/>
      <c r="C8" s="315"/>
      <c r="D8" s="315"/>
      <c r="E8" s="315"/>
      <c r="F8" s="316"/>
    </row>
    <row r="9" spans="1:6" s="254" customFormat="1" ht="15.6">
      <c r="A9" s="85">
        <v>2040020</v>
      </c>
      <c r="B9" s="88" t="s">
        <v>30</v>
      </c>
      <c r="C9" s="66" t="s">
        <v>31</v>
      </c>
      <c r="D9" s="88"/>
      <c r="E9" s="89"/>
      <c r="F9" s="104">
        <f>D9*E9</f>
        <v>0</v>
      </c>
    </row>
    <row r="10" spans="1:6" s="254" customFormat="1" ht="15.6">
      <c r="A10" s="81">
        <v>2040050</v>
      </c>
      <c r="B10" s="74" t="s">
        <v>32</v>
      </c>
      <c r="C10" s="67" t="s">
        <v>33</v>
      </c>
      <c r="D10" s="74"/>
      <c r="E10" s="75"/>
      <c r="F10" s="105">
        <f>D10*E10</f>
        <v>0</v>
      </c>
    </row>
    <row r="11" spans="1:6" s="254" customFormat="1" ht="15.6">
      <c r="A11" s="81">
        <v>2050010</v>
      </c>
      <c r="B11" s="76" t="s">
        <v>34</v>
      </c>
      <c r="C11" s="67" t="s">
        <v>35</v>
      </c>
      <c r="D11" s="82"/>
      <c r="E11" s="77"/>
      <c r="F11" s="105">
        <f>E11*D11</f>
        <v>0</v>
      </c>
    </row>
    <row r="12" spans="1:6" s="254" customFormat="1" ht="15.6">
      <c r="A12" s="81">
        <v>2050016</v>
      </c>
      <c r="B12" s="74" t="s">
        <v>36</v>
      </c>
      <c r="C12" s="67" t="s">
        <v>35</v>
      </c>
      <c r="D12" s="74"/>
      <c r="E12" s="77"/>
      <c r="F12" s="105">
        <f>E12*D12</f>
        <v>0</v>
      </c>
    </row>
    <row r="13" spans="1:6" s="254" customFormat="1" ht="15.6">
      <c r="A13" s="81">
        <v>3020020</v>
      </c>
      <c r="B13" s="74" t="s">
        <v>37</v>
      </c>
      <c r="C13" s="67" t="s">
        <v>33</v>
      </c>
      <c r="D13" s="74"/>
      <c r="E13" s="77"/>
      <c r="F13" s="105">
        <f>E13*D13</f>
        <v>0</v>
      </c>
    </row>
    <row r="14" spans="1:6" s="254" customFormat="1" ht="15.6">
      <c r="A14" s="81">
        <v>5010005</v>
      </c>
      <c r="B14" s="74" t="s">
        <v>112</v>
      </c>
      <c r="C14" s="67" t="s">
        <v>33</v>
      </c>
      <c r="D14" s="74"/>
      <c r="E14" s="77"/>
      <c r="F14" s="105">
        <f t="shared" ref="F14:F20" si="0">D14*E14</f>
        <v>0</v>
      </c>
    </row>
    <row r="15" spans="1:6" s="254" customFormat="1" ht="15.6">
      <c r="A15" s="81">
        <v>5010061</v>
      </c>
      <c r="B15" s="74" t="s">
        <v>38</v>
      </c>
      <c r="C15" s="67" t="s">
        <v>39</v>
      </c>
      <c r="D15" s="74"/>
      <c r="E15" s="77"/>
      <c r="F15" s="105">
        <f t="shared" si="0"/>
        <v>0</v>
      </c>
    </row>
    <row r="16" spans="1:6" s="254" customFormat="1" ht="15.6">
      <c r="A16" s="81">
        <v>6030090</v>
      </c>
      <c r="B16" s="74" t="s">
        <v>113</v>
      </c>
      <c r="C16" s="67" t="s">
        <v>31</v>
      </c>
      <c r="D16" s="74"/>
      <c r="E16" s="77"/>
      <c r="F16" s="105">
        <f t="shared" si="0"/>
        <v>0</v>
      </c>
    </row>
    <row r="17" spans="1:6" s="254" customFormat="1" ht="15.6">
      <c r="A17" s="81">
        <v>8020038</v>
      </c>
      <c r="B17" s="74" t="s">
        <v>40</v>
      </c>
      <c r="C17" s="67" t="s">
        <v>31</v>
      </c>
      <c r="D17" s="74"/>
      <c r="E17" s="77"/>
      <c r="F17" s="105">
        <f t="shared" si="0"/>
        <v>0</v>
      </c>
    </row>
    <row r="18" spans="1:6" s="254" customFormat="1" ht="15.6">
      <c r="A18" s="81">
        <v>8030010</v>
      </c>
      <c r="B18" s="74" t="s">
        <v>41</v>
      </c>
      <c r="C18" s="68" t="s">
        <v>31</v>
      </c>
      <c r="D18" s="74"/>
      <c r="E18" s="75"/>
      <c r="F18" s="107">
        <f t="shared" si="0"/>
        <v>0</v>
      </c>
    </row>
    <row r="19" spans="1:6" s="254" customFormat="1" ht="15.6">
      <c r="A19" s="81">
        <v>8030034</v>
      </c>
      <c r="B19" s="74" t="s">
        <v>42</v>
      </c>
      <c r="C19" s="67" t="s">
        <v>43</v>
      </c>
      <c r="D19" s="74"/>
      <c r="E19" s="77"/>
      <c r="F19" s="105">
        <f t="shared" si="0"/>
        <v>0</v>
      </c>
    </row>
    <row r="20" spans="1:6" s="254" customFormat="1" ht="15.6">
      <c r="A20" s="81"/>
      <c r="B20" s="74" t="s">
        <v>44</v>
      </c>
      <c r="C20" s="67" t="s">
        <v>45</v>
      </c>
      <c r="D20" s="74"/>
      <c r="E20" s="77"/>
      <c r="F20" s="105">
        <f t="shared" si="0"/>
        <v>0</v>
      </c>
    </row>
    <row r="21" spans="1:6" s="254" customFormat="1" ht="15.6" hidden="1">
      <c r="A21" s="81"/>
      <c r="B21" s="74"/>
      <c r="C21" s="87"/>
      <c r="D21" s="74"/>
      <c r="E21" s="77"/>
      <c r="F21" s="105">
        <f t="shared" ref="F21:F53" si="1">D21*E21</f>
        <v>0</v>
      </c>
    </row>
    <row r="22" spans="1:6" s="254" customFormat="1" ht="15.6" hidden="1">
      <c r="A22" s="81"/>
      <c r="B22" s="74"/>
      <c r="C22" s="87"/>
      <c r="D22" s="74"/>
      <c r="E22" s="77"/>
      <c r="F22" s="105">
        <f t="shared" si="1"/>
        <v>0</v>
      </c>
    </row>
    <row r="23" spans="1:6" s="254" customFormat="1" ht="15.6" hidden="1">
      <c r="A23" s="81"/>
      <c r="B23" s="74"/>
      <c r="C23" s="87"/>
      <c r="D23" s="74"/>
      <c r="E23" s="77"/>
      <c r="F23" s="105">
        <f t="shared" si="1"/>
        <v>0</v>
      </c>
    </row>
    <row r="24" spans="1:6" s="254" customFormat="1" ht="15.6" hidden="1">
      <c r="A24" s="81"/>
      <c r="B24" s="74"/>
      <c r="C24" s="87"/>
      <c r="D24" s="74"/>
      <c r="E24" s="77"/>
      <c r="F24" s="105">
        <f t="shared" si="1"/>
        <v>0</v>
      </c>
    </row>
    <row r="25" spans="1:6" s="254" customFormat="1" ht="15.6" hidden="1">
      <c r="A25" s="81"/>
      <c r="B25" s="74"/>
      <c r="C25" s="87"/>
      <c r="D25" s="74"/>
      <c r="E25" s="77"/>
      <c r="F25" s="105">
        <f t="shared" si="1"/>
        <v>0</v>
      </c>
    </row>
    <row r="26" spans="1:6" s="254" customFormat="1" ht="15.6" hidden="1">
      <c r="A26" s="81"/>
      <c r="B26" s="74"/>
      <c r="C26" s="87"/>
      <c r="D26" s="74"/>
      <c r="E26" s="77"/>
      <c r="F26" s="105">
        <f t="shared" si="1"/>
        <v>0</v>
      </c>
    </row>
    <row r="27" spans="1:6" s="254" customFormat="1" ht="15.6" hidden="1">
      <c r="A27" s="81"/>
      <c r="B27" s="74"/>
      <c r="C27" s="87"/>
      <c r="D27" s="74"/>
      <c r="E27" s="77"/>
      <c r="F27" s="105">
        <f t="shared" si="1"/>
        <v>0</v>
      </c>
    </row>
    <row r="28" spans="1:6" s="254" customFormat="1" ht="15.6" hidden="1">
      <c r="A28" s="81"/>
      <c r="B28" s="74"/>
      <c r="C28" s="87"/>
      <c r="D28" s="74"/>
      <c r="E28" s="77"/>
      <c r="F28" s="105">
        <f t="shared" si="1"/>
        <v>0</v>
      </c>
    </row>
    <row r="29" spans="1:6" s="254" customFormat="1" ht="15.6" hidden="1">
      <c r="A29" s="81"/>
      <c r="B29" s="74"/>
      <c r="C29" s="87"/>
      <c r="D29" s="74"/>
      <c r="E29" s="77"/>
      <c r="F29" s="105">
        <f t="shared" si="1"/>
        <v>0</v>
      </c>
    </row>
    <row r="30" spans="1:6" s="254" customFormat="1" ht="15.6" hidden="1">
      <c r="A30" s="81"/>
      <c r="B30" s="74"/>
      <c r="C30" s="87"/>
      <c r="D30" s="74"/>
      <c r="E30" s="77"/>
      <c r="F30" s="105">
        <f t="shared" si="1"/>
        <v>0</v>
      </c>
    </row>
    <row r="31" spans="1:6" s="254" customFormat="1" ht="15.6" hidden="1">
      <c r="A31" s="81"/>
      <c r="B31" s="74"/>
      <c r="C31" s="87"/>
      <c r="D31" s="74"/>
      <c r="E31" s="77"/>
      <c r="F31" s="105">
        <f t="shared" si="1"/>
        <v>0</v>
      </c>
    </row>
    <row r="32" spans="1:6" s="254" customFormat="1" ht="15.6" hidden="1">
      <c r="A32" s="81"/>
      <c r="B32" s="74"/>
      <c r="C32" s="87"/>
      <c r="D32" s="74"/>
      <c r="E32" s="77"/>
      <c r="F32" s="105">
        <f t="shared" si="1"/>
        <v>0</v>
      </c>
    </row>
    <row r="33" spans="1:6" s="254" customFormat="1" ht="15.6" hidden="1">
      <c r="A33" s="81"/>
      <c r="B33" s="74"/>
      <c r="C33" s="87"/>
      <c r="D33" s="74"/>
      <c r="E33" s="77"/>
      <c r="F33" s="105">
        <f t="shared" si="1"/>
        <v>0</v>
      </c>
    </row>
    <row r="34" spans="1:6" s="254" customFormat="1" ht="15.6" hidden="1">
      <c r="A34" s="81"/>
      <c r="B34" s="74"/>
      <c r="C34" s="87"/>
      <c r="D34" s="74"/>
      <c r="E34" s="77"/>
      <c r="F34" s="105">
        <f t="shared" si="1"/>
        <v>0</v>
      </c>
    </row>
    <row r="35" spans="1:6" s="254" customFormat="1" ht="15.6" hidden="1">
      <c r="A35" s="81"/>
      <c r="B35" s="74"/>
      <c r="C35" s="87"/>
      <c r="D35" s="74"/>
      <c r="E35" s="77"/>
      <c r="F35" s="105">
        <f t="shared" si="1"/>
        <v>0</v>
      </c>
    </row>
    <row r="36" spans="1:6" s="254" customFormat="1" ht="15.6" hidden="1">
      <c r="A36" s="81"/>
      <c r="B36" s="74"/>
      <c r="C36" s="87"/>
      <c r="D36" s="74"/>
      <c r="E36" s="77"/>
      <c r="F36" s="105">
        <f t="shared" si="1"/>
        <v>0</v>
      </c>
    </row>
    <row r="37" spans="1:6" s="254" customFormat="1" ht="15.6" hidden="1">
      <c r="A37" s="81"/>
      <c r="B37" s="74"/>
      <c r="C37" s="87"/>
      <c r="D37" s="74"/>
      <c r="E37" s="77"/>
      <c r="F37" s="105">
        <f t="shared" si="1"/>
        <v>0</v>
      </c>
    </row>
    <row r="38" spans="1:6" s="254" customFormat="1" ht="15.6" hidden="1">
      <c r="A38" s="81"/>
      <c r="B38" s="74"/>
      <c r="C38" s="87"/>
      <c r="D38" s="74"/>
      <c r="E38" s="77"/>
      <c r="F38" s="105">
        <f t="shared" si="1"/>
        <v>0</v>
      </c>
    </row>
    <row r="39" spans="1:6" s="254" customFormat="1" ht="15.6" hidden="1">
      <c r="A39" s="81"/>
      <c r="B39" s="74"/>
      <c r="C39" s="87"/>
      <c r="D39" s="74"/>
      <c r="E39" s="77"/>
      <c r="F39" s="105">
        <f t="shared" si="1"/>
        <v>0</v>
      </c>
    </row>
    <row r="40" spans="1:6" s="254" customFormat="1" ht="15.6" hidden="1">
      <c r="A40" s="81"/>
      <c r="B40" s="74"/>
      <c r="C40" s="87"/>
      <c r="D40" s="74"/>
      <c r="E40" s="77"/>
      <c r="F40" s="105">
        <f t="shared" si="1"/>
        <v>0</v>
      </c>
    </row>
    <row r="41" spans="1:6" s="254" customFormat="1" ht="15.6" hidden="1">
      <c r="A41" s="81"/>
      <c r="B41" s="74"/>
      <c r="C41" s="87"/>
      <c r="D41" s="74"/>
      <c r="E41" s="77"/>
      <c r="F41" s="105">
        <f t="shared" si="1"/>
        <v>0</v>
      </c>
    </row>
    <row r="42" spans="1:6" s="254" customFormat="1" ht="15.6" hidden="1">
      <c r="A42" s="81"/>
      <c r="B42" s="74"/>
      <c r="C42" s="87"/>
      <c r="D42" s="74"/>
      <c r="E42" s="77"/>
      <c r="F42" s="105">
        <f t="shared" si="1"/>
        <v>0</v>
      </c>
    </row>
    <row r="43" spans="1:6" s="254" customFormat="1" ht="15.6" hidden="1">
      <c r="A43" s="81"/>
      <c r="B43" s="74"/>
      <c r="C43" s="87"/>
      <c r="D43" s="74"/>
      <c r="E43" s="77"/>
      <c r="F43" s="105">
        <f t="shared" si="1"/>
        <v>0</v>
      </c>
    </row>
    <row r="44" spans="1:6" s="254" customFormat="1" ht="15.6" hidden="1">
      <c r="A44" s="81"/>
      <c r="B44" s="74"/>
      <c r="C44" s="87"/>
      <c r="D44" s="74"/>
      <c r="E44" s="77"/>
      <c r="F44" s="105">
        <f t="shared" si="1"/>
        <v>0</v>
      </c>
    </row>
    <row r="45" spans="1:6" s="254" customFormat="1" ht="15.6" hidden="1">
      <c r="A45" s="81"/>
      <c r="B45" s="74"/>
      <c r="C45" s="87"/>
      <c r="D45" s="74"/>
      <c r="E45" s="77"/>
      <c r="F45" s="105">
        <f t="shared" si="1"/>
        <v>0</v>
      </c>
    </row>
    <row r="46" spans="1:6" s="254" customFormat="1" ht="15.6" hidden="1">
      <c r="A46" s="81"/>
      <c r="B46" s="74"/>
      <c r="C46" s="87"/>
      <c r="D46" s="74"/>
      <c r="E46" s="77"/>
      <c r="F46" s="105">
        <f t="shared" si="1"/>
        <v>0</v>
      </c>
    </row>
    <row r="47" spans="1:6" s="254" customFormat="1" ht="15.6" hidden="1">
      <c r="A47" s="81"/>
      <c r="B47" s="74"/>
      <c r="C47" s="87"/>
      <c r="D47" s="74"/>
      <c r="E47" s="77"/>
      <c r="F47" s="105">
        <f t="shared" si="1"/>
        <v>0</v>
      </c>
    </row>
    <row r="48" spans="1:6" s="254" customFormat="1" ht="15.6" hidden="1">
      <c r="A48" s="81"/>
      <c r="B48" s="74"/>
      <c r="C48" s="87"/>
      <c r="D48" s="74"/>
      <c r="E48" s="77"/>
      <c r="F48" s="105">
        <f t="shared" si="1"/>
        <v>0</v>
      </c>
    </row>
    <row r="49" spans="1:8" s="254" customFormat="1" ht="15.6" hidden="1">
      <c r="A49" s="81"/>
      <c r="B49" s="74"/>
      <c r="C49" s="87"/>
      <c r="D49" s="74"/>
      <c r="E49" s="77"/>
      <c r="F49" s="105">
        <f t="shared" si="1"/>
        <v>0</v>
      </c>
    </row>
    <row r="50" spans="1:8" s="254" customFormat="1" ht="15.6" hidden="1">
      <c r="A50" s="81"/>
      <c r="B50" s="74"/>
      <c r="C50" s="87"/>
      <c r="D50" s="74"/>
      <c r="E50" s="77"/>
      <c r="F50" s="105">
        <f t="shared" si="1"/>
        <v>0</v>
      </c>
    </row>
    <row r="51" spans="1:8" s="254" customFormat="1" ht="15.6" hidden="1">
      <c r="A51" s="81"/>
      <c r="B51" s="74"/>
      <c r="C51" s="87"/>
      <c r="D51" s="74"/>
      <c r="E51" s="77"/>
      <c r="F51" s="105">
        <f t="shared" si="1"/>
        <v>0</v>
      </c>
    </row>
    <row r="52" spans="1:8" s="254" customFormat="1" ht="15.6" hidden="1">
      <c r="A52" s="81"/>
      <c r="B52" s="74"/>
      <c r="C52" s="87"/>
      <c r="D52" s="74"/>
      <c r="E52" s="77"/>
      <c r="F52" s="105">
        <f t="shared" si="1"/>
        <v>0</v>
      </c>
    </row>
    <row r="53" spans="1:8" ht="15" thickBot="1">
      <c r="A53" s="81"/>
      <c r="B53" s="74"/>
      <c r="C53" s="87"/>
      <c r="D53" s="74"/>
      <c r="E53" s="77"/>
      <c r="F53" s="105">
        <f t="shared" si="1"/>
        <v>0</v>
      </c>
    </row>
    <row r="54" spans="1:8" ht="15" thickBot="1">
      <c r="A54" s="312" t="s">
        <v>54</v>
      </c>
      <c r="B54" s="313"/>
      <c r="C54" s="313"/>
      <c r="D54" s="313"/>
      <c r="E54" s="313"/>
      <c r="F54" s="91">
        <f>SUM(F9:F53)</f>
        <v>0</v>
      </c>
    </row>
    <row r="55" spans="1:8" ht="15" thickBot="1">
      <c r="A55" s="69"/>
      <c r="B55" s="69"/>
      <c r="C55" s="69"/>
      <c r="D55" s="69"/>
      <c r="E55" s="69"/>
      <c r="F55" s="70"/>
    </row>
    <row r="56" spans="1:8" ht="15" thickBot="1">
      <c r="A56" s="83" t="s">
        <v>23</v>
      </c>
      <c r="B56" s="84" t="s">
        <v>24</v>
      </c>
      <c r="C56" s="65" t="s">
        <v>25</v>
      </c>
      <c r="D56" s="84" t="s">
        <v>26</v>
      </c>
      <c r="E56" s="84" t="s">
        <v>27</v>
      </c>
      <c r="F56" s="90" t="s">
        <v>28</v>
      </c>
    </row>
    <row r="57" spans="1:8" ht="15.75" customHeight="1" thickBot="1">
      <c r="A57" s="309" t="s">
        <v>114</v>
      </c>
      <c r="B57" s="310"/>
      <c r="C57" s="310"/>
      <c r="D57" s="310"/>
      <c r="E57" s="310"/>
      <c r="F57" s="311"/>
    </row>
    <row r="58" spans="1:8" ht="45" customHeight="1" thickBot="1">
      <c r="A58" s="314" t="s">
        <v>139</v>
      </c>
      <c r="B58" s="315"/>
      <c r="C58" s="315"/>
      <c r="D58" s="315"/>
      <c r="E58" s="315"/>
      <c r="F58" s="316"/>
    </row>
    <row r="59" spans="1:8">
      <c r="A59" s="110" t="s">
        <v>104</v>
      </c>
      <c r="B59" s="111" t="s">
        <v>46</v>
      </c>
      <c r="C59" s="112" t="s">
        <v>47</v>
      </c>
      <c r="D59" s="78">
        <f>$F$54</f>
        <v>0</v>
      </c>
      <c r="E59" s="121">
        <v>0.05</v>
      </c>
      <c r="F59" s="104">
        <f t="shared" ref="F59:F65" si="2">$F$54*E59</f>
        <v>0</v>
      </c>
      <c r="H59" s="100">
        <v>0.05</v>
      </c>
    </row>
    <row r="60" spans="1:8">
      <c r="A60" s="113" t="s">
        <v>104</v>
      </c>
      <c r="B60" s="114" t="s">
        <v>48</v>
      </c>
      <c r="C60" s="115" t="s">
        <v>47</v>
      </c>
      <c r="D60" s="79">
        <f t="shared" ref="D60:D65" si="3">$F$54</f>
        <v>0</v>
      </c>
      <c r="E60" s="122">
        <v>0.1</v>
      </c>
      <c r="F60" s="105">
        <f t="shared" si="2"/>
        <v>0</v>
      </c>
      <c r="H60" s="100">
        <v>0.1</v>
      </c>
    </row>
    <row r="61" spans="1:8">
      <c r="A61" s="113" t="s">
        <v>104</v>
      </c>
      <c r="B61" s="114" t="s">
        <v>49</v>
      </c>
      <c r="C61" s="115" t="s">
        <v>47</v>
      </c>
      <c r="D61" s="79">
        <f t="shared" si="3"/>
        <v>0</v>
      </c>
      <c r="E61" s="122">
        <v>0.01</v>
      </c>
      <c r="F61" s="105">
        <f t="shared" si="2"/>
        <v>0</v>
      </c>
      <c r="H61" s="100">
        <v>0.01</v>
      </c>
    </row>
    <row r="62" spans="1:8">
      <c r="A62" s="113" t="s">
        <v>104</v>
      </c>
      <c r="B62" s="114" t="s">
        <v>50</v>
      </c>
      <c r="C62" s="115" t="s">
        <v>47</v>
      </c>
      <c r="D62" s="79">
        <f t="shared" si="3"/>
        <v>0</v>
      </c>
      <c r="E62" s="122">
        <v>0.02</v>
      </c>
      <c r="F62" s="105">
        <f t="shared" si="2"/>
        <v>0</v>
      </c>
      <c r="H62" s="100">
        <v>0.02</v>
      </c>
    </row>
    <row r="63" spans="1:8">
      <c r="A63" s="116" t="s">
        <v>104</v>
      </c>
      <c r="B63" s="117" t="s">
        <v>51</v>
      </c>
      <c r="C63" s="115" t="s">
        <v>47</v>
      </c>
      <c r="D63" s="79">
        <f t="shared" si="3"/>
        <v>0</v>
      </c>
      <c r="E63" s="122">
        <v>0.06</v>
      </c>
      <c r="F63" s="105">
        <f t="shared" si="2"/>
        <v>0</v>
      </c>
      <c r="H63" s="100">
        <v>0.06</v>
      </c>
    </row>
    <row r="64" spans="1:8">
      <c r="A64" s="113" t="s">
        <v>104</v>
      </c>
      <c r="B64" s="114" t="s">
        <v>52</v>
      </c>
      <c r="C64" s="115" t="s">
        <v>47</v>
      </c>
      <c r="D64" s="79">
        <f t="shared" si="3"/>
        <v>0</v>
      </c>
      <c r="E64" s="122">
        <v>0.01</v>
      </c>
      <c r="F64" s="105">
        <f t="shared" si="2"/>
        <v>0</v>
      </c>
      <c r="H64" s="100">
        <v>0.01</v>
      </c>
    </row>
    <row r="65" spans="1:8" ht="15" thickBot="1">
      <c r="A65" s="118" t="s">
        <v>104</v>
      </c>
      <c r="B65" s="119" t="s">
        <v>53</v>
      </c>
      <c r="C65" s="120" t="s">
        <v>47</v>
      </c>
      <c r="D65" s="80">
        <f t="shared" si="3"/>
        <v>0</v>
      </c>
      <c r="E65" s="123">
        <v>0.05</v>
      </c>
      <c r="F65" s="106">
        <f t="shared" si="2"/>
        <v>0</v>
      </c>
      <c r="H65" s="100">
        <v>0.05</v>
      </c>
    </row>
    <row r="66" spans="1:8" s="253" customFormat="1" ht="16.2" thickBot="1">
      <c r="A66" s="323" t="s">
        <v>54</v>
      </c>
      <c r="B66" s="324"/>
      <c r="C66" s="324"/>
      <c r="D66" s="324"/>
      <c r="E66" s="324"/>
      <c r="F66" s="92">
        <f>SUM(F59:F65)</f>
        <v>0</v>
      </c>
      <c r="H66" s="254"/>
    </row>
    <row r="67" spans="1:8" ht="16.2" thickBot="1">
      <c r="A67" s="71"/>
      <c r="B67" s="71"/>
      <c r="C67" s="86"/>
      <c r="D67" s="86"/>
      <c r="E67" s="86"/>
      <c r="F67" s="72"/>
      <c r="H67" s="254"/>
    </row>
    <row r="68" spans="1:8" ht="16.2" thickBot="1">
      <c r="A68" s="298" t="s">
        <v>115</v>
      </c>
      <c r="B68" s="299"/>
      <c r="C68" s="299"/>
      <c r="D68" s="299"/>
      <c r="E68" s="299"/>
      <c r="F68" s="91">
        <f>F54+F66</f>
        <v>0</v>
      </c>
      <c r="H68" s="254"/>
    </row>
    <row r="69" spans="1:8" ht="16.2" thickBot="1">
      <c r="A69" s="69"/>
      <c r="B69" s="69"/>
      <c r="C69" s="69"/>
      <c r="D69" s="69"/>
      <c r="E69" s="69"/>
      <c r="F69" s="70"/>
      <c r="H69" s="254"/>
    </row>
    <row r="70" spans="1:8" ht="15.75" customHeight="1" thickBot="1">
      <c r="A70" s="309" t="s">
        <v>116</v>
      </c>
      <c r="B70" s="310"/>
      <c r="C70" s="310"/>
      <c r="D70" s="310"/>
      <c r="E70" s="310"/>
      <c r="F70" s="311"/>
      <c r="H70" s="254"/>
    </row>
    <row r="71" spans="1:8" ht="45" customHeight="1" thickBot="1">
      <c r="A71" s="314" t="s">
        <v>138</v>
      </c>
      <c r="B71" s="315"/>
      <c r="C71" s="315"/>
      <c r="D71" s="315"/>
      <c r="E71" s="315"/>
      <c r="F71" s="316"/>
    </row>
    <row r="72" spans="1:8">
      <c r="A72" s="124">
        <v>1500001</v>
      </c>
      <c r="B72" s="111" t="s">
        <v>55</v>
      </c>
      <c r="C72" s="112" t="s">
        <v>47</v>
      </c>
      <c r="D72" s="78">
        <f>F68</f>
        <v>0</v>
      </c>
      <c r="E72" s="127">
        <v>0.1</v>
      </c>
      <c r="F72" s="104">
        <f>E72*D72</f>
        <v>0</v>
      </c>
      <c r="H72" s="101">
        <v>0.1</v>
      </c>
    </row>
    <row r="73" spans="1:8">
      <c r="A73" s="125">
        <v>8240001</v>
      </c>
      <c r="B73" s="114" t="s">
        <v>56</v>
      </c>
      <c r="C73" s="115" t="s">
        <v>47</v>
      </c>
      <c r="D73" s="79">
        <f>F68</f>
        <v>0</v>
      </c>
      <c r="E73" s="128">
        <v>0.02</v>
      </c>
      <c r="F73" s="105">
        <f>E73*D73</f>
        <v>0</v>
      </c>
      <c r="H73" s="101">
        <v>0.02</v>
      </c>
    </row>
    <row r="74" spans="1:8">
      <c r="A74" s="125"/>
      <c r="B74" s="114" t="s">
        <v>57</v>
      </c>
      <c r="C74" s="115" t="s">
        <v>47</v>
      </c>
      <c r="D74" s="79">
        <f>SUM(F68:F73)</f>
        <v>0</v>
      </c>
      <c r="E74" s="128">
        <v>0.2</v>
      </c>
      <c r="F74" s="105">
        <f>E74*D74</f>
        <v>0</v>
      </c>
      <c r="H74" s="101">
        <v>0.2</v>
      </c>
    </row>
    <row r="75" spans="1:8" ht="15" thickBot="1">
      <c r="A75" s="126"/>
      <c r="B75" s="119" t="s">
        <v>107</v>
      </c>
      <c r="C75" s="120" t="s">
        <v>47</v>
      </c>
      <c r="D75" s="80">
        <f>SUM(F68:F74)</f>
        <v>0</v>
      </c>
      <c r="E75" s="284">
        <v>0.15</v>
      </c>
      <c r="F75" s="106">
        <f>E75*D75</f>
        <v>0</v>
      </c>
      <c r="H75" s="101">
        <v>0.15</v>
      </c>
    </row>
    <row r="76" spans="1:8" ht="16.2" thickBot="1">
      <c r="A76" s="323" t="s">
        <v>54</v>
      </c>
      <c r="B76" s="324"/>
      <c r="C76" s="324"/>
      <c r="D76" s="324"/>
      <c r="E76" s="324"/>
      <c r="F76" s="91">
        <f xml:space="preserve"> SUM(F72:F75)</f>
        <v>0</v>
      </c>
      <c r="H76" s="254"/>
    </row>
    <row r="77" spans="1:8" ht="16.2" thickBot="1">
      <c r="A77" s="61"/>
      <c r="B77" s="61"/>
      <c r="C77" s="61"/>
      <c r="D77" s="61"/>
      <c r="E77" s="61"/>
      <c r="F77" s="62"/>
      <c r="H77" s="254"/>
    </row>
    <row r="78" spans="1:8" ht="16.2" thickBot="1">
      <c r="A78" s="298" t="s">
        <v>185</v>
      </c>
      <c r="B78" s="299"/>
      <c r="C78" s="299"/>
      <c r="D78" s="299"/>
      <c r="E78" s="299"/>
      <c r="F78" s="91">
        <f>CEILING(F76+F66+F54,1000)</f>
        <v>0</v>
      </c>
      <c r="H78" s="254"/>
    </row>
    <row r="79" spans="1:8" ht="16.2" thickBot="1">
      <c r="A79" s="58"/>
      <c r="B79" s="57"/>
      <c r="C79" s="57"/>
      <c r="D79" s="57"/>
      <c r="E79" s="73"/>
      <c r="F79" s="64"/>
      <c r="H79" s="254"/>
    </row>
    <row r="80" spans="1:8" ht="16.2" thickBot="1">
      <c r="A80" s="309" t="s">
        <v>58</v>
      </c>
      <c r="B80" s="310"/>
      <c r="C80" s="310"/>
      <c r="D80" s="310"/>
      <c r="E80" s="310"/>
      <c r="F80" s="311"/>
      <c r="H80" s="254"/>
    </row>
    <row r="81" spans="1:10" ht="44.25" customHeight="1" thickBot="1">
      <c r="A81" s="314" t="s">
        <v>137</v>
      </c>
      <c r="B81" s="315"/>
      <c r="C81" s="315"/>
      <c r="D81" s="315"/>
      <c r="E81" s="315"/>
      <c r="F81" s="316"/>
    </row>
    <row r="82" spans="1:10" ht="15" thickBot="1">
      <c r="A82" s="110" t="s">
        <v>104</v>
      </c>
      <c r="B82" s="111" t="s">
        <v>127</v>
      </c>
      <c r="C82" s="129" t="s">
        <v>47</v>
      </c>
      <c r="D82" s="130">
        <v>1</v>
      </c>
      <c r="E82" s="108">
        <v>0</v>
      </c>
      <c r="F82" s="285">
        <f>D82*E82</f>
        <v>0</v>
      </c>
      <c r="H82" s="100"/>
    </row>
    <row r="83" spans="1:10" ht="15" thickBot="1">
      <c r="A83" s="113" t="s">
        <v>104</v>
      </c>
      <c r="B83" s="114" t="s">
        <v>105</v>
      </c>
      <c r="C83" s="115" t="s">
        <v>47</v>
      </c>
      <c r="D83" s="130">
        <v>1</v>
      </c>
      <c r="E83" s="108">
        <v>0</v>
      </c>
      <c r="F83" s="105">
        <f>E83*D83</f>
        <v>0</v>
      </c>
      <c r="H83" s="100">
        <v>0.05</v>
      </c>
    </row>
    <row r="84" spans="1:10" ht="15" thickBot="1">
      <c r="A84" s="298" t="s">
        <v>197</v>
      </c>
      <c r="B84" s="299"/>
      <c r="C84" s="299"/>
      <c r="D84" s="299"/>
      <c r="E84" s="299"/>
      <c r="F84" s="91">
        <f>CEILING(SUM(F82:F83),1000)</f>
        <v>0</v>
      </c>
      <c r="H84" s="100"/>
    </row>
    <row r="85" spans="1:10" ht="15" thickBot="1">
      <c r="A85" s="113" t="s">
        <v>104</v>
      </c>
      <c r="B85" s="114" t="s">
        <v>106</v>
      </c>
      <c r="C85" s="115" t="s">
        <v>47</v>
      </c>
      <c r="D85" s="79">
        <f>F78-F75</f>
        <v>0</v>
      </c>
      <c r="E85" s="128">
        <v>0.15</v>
      </c>
      <c r="F85" s="257">
        <f>E85*D85</f>
        <v>0</v>
      </c>
      <c r="H85" s="101">
        <v>0.15</v>
      </c>
    </row>
    <row r="86" spans="1:10" ht="15" thickBot="1">
      <c r="A86" s="298" t="s">
        <v>108</v>
      </c>
      <c r="B86" s="299"/>
      <c r="C86" s="299"/>
      <c r="D86" s="299"/>
      <c r="E86" s="299"/>
      <c r="F86" s="91">
        <f>CEILING(SUM(F85),1000)</f>
        <v>0</v>
      </c>
    </row>
    <row r="87" spans="1:10" ht="15" thickBot="1">
      <c r="A87" s="57"/>
      <c r="B87" s="58"/>
      <c r="C87" s="58"/>
      <c r="D87" s="59"/>
      <c r="E87" s="57"/>
      <c r="F87" s="60"/>
    </row>
    <row r="88" spans="1:10" ht="15" thickBot="1">
      <c r="A88" s="309" t="s">
        <v>109</v>
      </c>
      <c r="B88" s="310"/>
      <c r="C88" s="310"/>
      <c r="D88" s="310"/>
      <c r="E88" s="310"/>
      <c r="F88" s="311"/>
    </row>
    <row r="89" spans="1:10" ht="15" thickBot="1">
      <c r="A89" s="131" t="s">
        <v>104</v>
      </c>
      <c r="B89" s="132" t="s">
        <v>109</v>
      </c>
      <c r="C89" s="129" t="s">
        <v>47</v>
      </c>
      <c r="D89" s="130">
        <v>1</v>
      </c>
      <c r="E89" s="63">
        <v>0</v>
      </c>
      <c r="F89" s="404">
        <f>D89*E89</f>
        <v>0</v>
      </c>
    </row>
    <row r="90" spans="1:10" ht="15" thickBot="1">
      <c r="A90" s="298" t="s">
        <v>110</v>
      </c>
      <c r="B90" s="299"/>
      <c r="C90" s="299"/>
      <c r="D90" s="299"/>
      <c r="E90" s="299"/>
      <c r="F90" s="91">
        <f>CEILING(F89,1000)</f>
        <v>0</v>
      </c>
    </row>
    <row r="91" spans="1:10" ht="15" thickBot="1">
      <c r="A91" s="61"/>
      <c r="B91" s="61"/>
      <c r="C91" s="61"/>
      <c r="D91" s="61"/>
      <c r="E91" s="61"/>
      <c r="F91" s="62"/>
    </row>
    <row r="92" spans="1:10" ht="15" thickBot="1">
      <c r="A92" s="325" t="s">
        <v>178</v>
      </c>
      <c r="B92" s="326"/>
      <c r="C92" s="326"/>
      <c r="D92" s="326"/>
      <c r="E92" s="326"/>
      <c r="F92" s="91">
        <f>F90+F86+F78</f>
        <v>0</v>
      </c>
      <c r="J92" s="255"/>
    </row>
    <row r="93" spans="1:10" ht="15" thickBot="1">
      <c r="A93" s="61"/>
      <c r="B93" s="61"/>
      <c r="C93" s="61"/>
      <c r="D93" s="61"/>
      <c r="E93" s="61"/>
      <c r="F93" s="60"/>
    </row>
    <row r="94" spans="1:10" ht="15" thickBot="1">
      <c r="A94" s="298" t="s">
        <v>193</v>
      </c>
      <c r="B94" s="299"/>
      <c r="C94" s="299"/>
      <c r="D94" s="299"/>
      <c r="E94" s="299"/>
      <c r="F94" s="300"/>
    </row>
    <row r="95" spans="1:10" ht="15" thickBot="1">
      <c r="A95" s="61"/>
    </row>
    <row r="96" spans="1:10">
      <c r="A96" s="61"/>
      <c r="B96" s="304" t="s">
        <v>190</v>
      </c>
      <c r="C96" s="275"/>
      <c r="D96" s="301" t="s">
        <v>191</v>
      </c>
      <c r="E96" s="302"/>
      <c r="F96" s="303"/>
    </row>
    <row r="97" spans="1:6" ht="29.4" thickBot="1">
      <c r="A97" s="61"/>
      <c r="B97" s="305"/>
      <c r="C97" s="276"/>
      <c r="D97" s="277" t="s">
        <v>179</v>
      </c>
      <c r="E97" s="278" t="s">
        <v>180</v>
      </c>
      <c r="F97" s="279" t="s">
        <v>192</v>
      </c>
    </row>
    <row r="98" spans="1:6" ht="15" thickBot="1">
      <c r="A98" s="262" t="s">
        <v>198</v>
      </c>
      <c r="B98" s="263">
        <f>F84</f>
        <v>0</v>
      </c>
      <c r="C98" s="264"/>
      <c r="D98" s="280">
        <v>0.04</v>
      </c>
      <c r="E98" s="265">
        <v>3</v>
      </c>
      <c r="F98" s="266">
        <f>B98*((1+D98)^E98)</f>
        <v>0</v>
      </c>
    </row>
    <row r="99" spans="1:6">
      <c r="A99" s="262" t="s">
        <v>186</v>
      </c>
      <c r="B99" s="263">
        <f>F86</f>
        <v>0</v>
      </c>
      <c r="C99" s="264"/>
      <c r="D99" s="280">
        <v>0.04</v>
      </c>
      <c r="E99" s="265">
        <v>4</v>
      </c>
      <c r="F99" s="266">
        <f>B99*((1+D99)^E99)</f>
        <v>0</v>
      </c>
    </row>
    <row r="100" spans="1:6">
      <c r="A100" s="267" t="s">
        <v>187</v>
      </c>
      <c r="B100" s="261">
        <f>F90</f>
        <v>0</v>
      </c>
      <c r="C100" s="258"/>
      <c r="D100" s="281">
        <v>0.04</v>
      </c>
      <c r="E100" s="259">
        <v>4</v>
      </c>
      <c r="F100" s="268">
        <f t="shared" ref="F100:F101" si="4">B100*((1+D100)^E100)</f>
        <v>0</v>
      </c>
    </row>
    <row r="101" spans="1:6">
      <c r="A101" s="267" t="s">
        <v>189</v>
      </c>
      <c r="B101" s="261">
        <f>F78</f>
        <v>0</v>
      </c>
      <c r="C101" s="258"/>
      <c r="D101" s="282">
        <v>0.04</v>
      </c>
      <c r="E101" s="260">
        <v>6</v>
      </c>
      <c r="F101" s="268">
        <f t="shared" si="4"/>
        <v>0</v>
      </c>
    </row>
    <row r="102" spans="1:6" ht="15" thickBot="1">
      <c r="A102" s="269" t="s">
        <v>188</v>
      </c>
      <c r="B102" s="270">
        <f>F92</f>
        <v>0</v>
      </c>
      <c r="C102" s="271"/>
      <c r="D102" s="272"/>
      <c r="E102" s="273"/>
      <c r="F102" s="274">
        <f>SUM(F98:F101)</f>
        <v>0</v>
      </c>
    </row>
  </sheetData>
  <sheetProtection formatCells="0" formatColumns="0" formatRows="0" insertColumns="0" insertRows="0"/>
  <protectedRanges>
    <protectedRange sqref="A9:E53 E89 B1:F4 E82:E83" name="Range1"/>
    <protectedRange sqref="A59:C65 E59:E65 A89:D89 E72:E75 A72:C75 E85 A85:C85 A82:D83" name="Range2"/>
  </protectedRanges>
  <mergeCells count="25">
    <mergeCell ref="A76:E76"/>
    <mergeCell ref="A71:F71"/>
    <mergeCell ref="A70:F70"/>
    <mergeCell ref="A92:E92"/>
    <mergeCell ref="A90:E90"/>
    <mergeCell ref="A88:F88"/>
    <mergeCell ref="A86:E86"/>
    <mergeCell ref="A81:F81"/>
    <mergeCell ref="A84:E84"/>
    <mergeCell ref="A94:F94"/>
    <mergeCell ref="D96:F96"/>
    <mergeCell ref="B96:B97"/>
    <mergeCell ref="B1:F1"/>
    <mergeCell ref="A7:F7"/>
    <mergeCell ref="A54:E54"/>
    <mergeCell ref="A8:F8"/>
    <mergeCell ref="B4:F4"/>
    <mergeCell ref="B3:F3"/>
    <mergeCell ref="B2:F2"/>
    <mergeCell ref="A68:E68"/>
    <mergeCell ref="A66:E66"/>
    <mergeCell ref="A58:F58"/>
    <mergeCell ref="A57:F57"/>
    <mergeCell ref="A80:F80"/>
    <mergeCell ref="A78:E78"/>
  </mergeCells>
  <conditionalFormatting sqref="E59:E65 E75 E72">
    <cfRule type="expression" dxfId="6" priority="17">
      <formula>$E59:$E65&lt;&gt;$H59:$H65</formula>
    </cfRule>
  </conditionalFormatting>
  <conditionalFormatting sqref="E73:E74">
    <cfRule type="expression" dxfId="5" priority="26">
      <formula>$E73:$E80&lt;&gt;$H73:$H80</formula>
    </cfRule>
  </conditionalFormatting>
  <conditionalFormatting sqref="E85">
    <cfRule type="expression" dxfId="4" priority="27">
      <formula>$E85:$E90&lt;&gt;$H85:$H90</formula>
    </cfRule>
  </conditionalFormatting>
  <printOptions horizontalCentered="1"/>
  <pageMargins left="0.7" right="0.7" top="0.75" bottom="0.75" header="0.3" footer="0.3"/>
  <pageSetup paperSize="3" fitToHeight="0" orientation="portrait" r:id="rId1"/>
  <headerFooter>
    <oddHeader>&amp;C&amp;"-,Bold"&amp;12Template - Construction Costs&amp;RPage &amp;P of &amp;N</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59999389629810485"/>
  </sheetPr>
  <dimension ref="A1:AE55"/>
  <sheetViews>
    <sheetView zoomScaleNormal="100" workbookViewId="0">
      <selection activeCell="F17" sqref="F17"/>
    </sheetView>
  </sheetViews>
  <sheetFormatPr defaultColWidth="9.109375" defaultRowHeight="14.4"/>
  <cols>
    <col min="1" max="1" width="17.44140625" style="50" customWidth="1"/>
    <col min="2" max="2" width="17.109375" style="4" customWidth="1"/>
    <col min="3" max="3" width="17" style="4" customWidth="1"/>
    <col min="4" max="6" width="10.5546875" style="4" customWidth="1"/>
    <col min="7" max="7" width="12" style="4" bestFit="1" customWidth="1"/>
    <col min="8" max="8" width="12" style="4" hidden="1" customWidth="1"/>
    <col min="9" max="9" width="2.109375" style="4" customWidth="1"/>
    <col min="10" max="10" width="11.88671875" style="4" customWidth="1"/>
    <col min="11" max="11" width="46.44140625" style="4" customWidth="1"/>
    <col min="12" max="14" width="9.109375" style="4"/>
    <col min="15" max="15" width="10.88671875" style="4" customWidth="1"/>
    <col min="16" max="16" width="9.109375" style="4"/>
    <col min="17" max="17" width="9.109375" style="4" customWidth="1"/>
    <col min="18" max="18" width="12.44140625" style="4" customWidth="1"/>
    <col min="19" max="20" width="9.109375" style="4" customWidth="1"/>
    <col min="21" max="21" width="9.109375" style="4"/>
    <col min="22" max="22" width="46.44140625" style="4" bestFit="1" customWidth="1"/>
    <col min="23" max="29" width="9.109375" style="4"/>
    <col min="30" max="30" width="10.5546875" style="4" customWidth="1"/>
    <col min="31" max="31" width="12.44140625" style="4" customWidth="1"/>
    <col min="32" max="16384" width="9.109375" style="4"/>
  </cols>
  <sheetData>
    <row r="1" spans="1:31" ht="21" customHeight="1" thickBot="1">
      <c r="A1" s="142" t="s">
        <v>18</v>
      </c>
      <c r="B1" s="306" t="s">
        <v>19</v>
      </c>
      <c r="C1" s="307"/>
      <c r="D1" s="307"/>
      <c r="E1" s="307"/>
      <c r="F1" s="307"/>
      <c r="G1" s="308"/>
      <c r="H1" s="102"/>
      <c r="J1" s="327" t="s">
        <v>81</v>
      </c>
      <c r="K1" s="328"/>
      <c r="L1" s="328"/>
      <c r="M1" s="328"/>
      <c r="N1" s="328"/>
      <c r="O1" s="328"/>
      <c r="P1" s="328"/>
      <c r="Q1" s="328"/>
      <c r="R1" s="328"/>
      <c r="S1" s="328"/>
      <c r="T1" s="329"/>
      <c r="U1" s="327" t="s">
        <v>84</v>
      </c>
      <c r="V1" s="328"/>
      <c r="W1" s="328"/>
      <c r="X1" s="328"/>
      <c r="Y1" s="328"/>
      <c r="Z1" s="328"/>
      <c r="AA1" s="328"/>
      <c r="AB1" s="328"/>
      <c r="AC1" s="328"/>
      <c r="AD1" s="328"/>
      <c r="AE1" s="349"/>
    </row>
    <row r="2" spans="1:31" ht="19.5" customHeight="1">
      <c r="A2" s="143" t="s">
        <v>162</v>
      </c>
      <c r="B2" s="320" t="s">
        <v>20</v>
      </c>
      <c r="C2" s="321"/>
      <c r="D2" s="321"/>
      <c r="E2" s="321"/>
      <c r="F2" s="321"/>
      <c r="G2" s="322"/>
      <c r="H2" s="103"/>
      <c r="J2" s="350" t="s">
        <v>75</v>
      </c>
      <c r="K2" s="352" t="s">
        <v>145</v>
      </c>
      <c r="L2" s="354" t="s">
        <v>77</v>
      </c>
      <c r="M2" s="355"/>
      <c r="N2" s="356"/>
      <c r="O2" s="340" t="s">
        <v>102</v>
      </c>
      <c r="P2" s="340"/>
      <c r="Q2" s="340"/>
      <c r="R2" s="340" t="s">
        <v>103</v>
      </c>
      <c r="S2" s="340"/>
      <c r="T2" s="341"/>
      <c r="U2" s="350" t="s">
        <v>75</v>
      </c>
      <c r="V2" s="352" t="s">
        <v>145</v>
      </c>
      <c r="W2" s="354" t="s">
        <v>77</v>
      </c>
      <c r="X2" s="355"/>
      <c r="Y2" s="356"/>
      <c r="Z2" s="340" t="s">
        <v>102</v>
      </c>
      <c r="AA2" s="340"/>
      <c r="AB2" s="340"/>
      <c r="AC2" s="340" t="s">
        <v>103</v>
      </c>
      <c r="AD2" s="340"/>
      <c r="AE2" s="357"/>
    </row>
    <row r="3" spans="1:31" ht="24.75" customHeight="1" thickBot="1">
      <c r="A3" s="144" t="s">
        <v>164</v>
      </c>
      <c r="B3" s="317" t="s">
        <v>22</v>
      </c>
      <c r="C3" s="318"/>
      <c r="D3" s="318"/>
      <c r="E3" s="318"/>
      <c r="F3" s="318"/>
      <c r="G3" s="319"/>
      <c r="H3" s="171"/>
      <c r="I3" s="172"/>
      <c r="J3" s="351"/>
      <c r="K3" s="353"/>
      <c r="L3" s="37" t="s">
        <v>78</v>
      </c>
      <c r="M3" s="37" t="s">
        <v>63</v>
      </c>
      <c r="N3" s="38" t="s">
        <v>79</v>
      </c>
      <c r="O3" s="37" t="s">
        <v>78</v>
      </c>
      <c r="P3" s="37" t="s">
        <v>63</v>
      </c>
      <c r="Q3" s="37" t="s">
        <v>79</v>
      </c>
      <c r="R3" s="37" t="s">
        <v>78</v>
      </c>
      <c r="S3" s="37" t="s">
        <v>63</v>
      </c>
      <c r="T3" s="38" t="s">
        <v>79</v>
      </c>
      <c r="U3" s="351"/>
      <c r="V3" s="353"/>
      <c r="W3" s="37" t="s">
        <v>78</v>
      </c>
      <c r="X3" s="37" t="s">
        <v>63</v>
      </c>
      <c r="Y3" s="38" t="s">
        <v>79</v>
      </c>
      <c r="Z3" s="37" t="s">
        <v>78</v>
      </c>
      <c r="AA3" s="37" t="s">
        <v>63</v>
      </c>
      <c r="AB3" s="37" t="s">
        <v>79</v>
      </c>
      <c r="AC3" s="37" t="s">
        <v>78</v>
      </c>
      <c r="AD3" s="37" t="s">
        <v>63</v>
      </c>
      <c r="AE3" s="39" t="s">
        <v>79</v>
      </c>
    </row>
    <row r="4" spans="1:31" ht="22.5" customHeight="1" thickBot="1">
      <c r="A4" s="139"/>
      <c r="H4" s="173"/>
      <c r="I4" s="174"/>
      <c r="J4" s="345" t="s">
        <v>83</v>
      </c>
      <c r="K4" s="346"/>
      <c r="L4" s="347"/>
      <c r="M4" s="347"/>
      <c r="N4" s="347"/>
      <c r="O4" s="348" t="s">
        <v>83</v>
      </c>
      <c r="P4" s="348"/>
      <c r="Q4" s="348"/>
      <c r="R4" s="31">
        <f>SUM(R5:R54)</f>
        <v>0</v>
      </c>
      <c r="S4" s="31">
        <f>SUM(S5:S54)</f>
        <v>0</v>
      </c>
      <c r="T4" s="32">
        <f>SUM(T5:T54)</f>
        <v>0</v>
      </c>
      <c r="U4" s="345" t="s">
        <v>83</v>
      </c>
      <c r="V4" s="346"/>
      <c r="W4" s="347"/>
      <c r="X4" s="347"/>
      <c r="Y4" s="347"/>
      <c r="Z4" s="348" t="s">
        <v>83</v>
      </c>
      <c r="AA4" s="348"/>
      <c r="AB4" s="348"/>
      <c r="AC4" s="31">
        <f>SUM(AC5:AC54)</f>
        <v>0</v>
      </c>
      <c r="AD4" s="31">
        <f>SUM(AD5:AD54)</f>
        <v>0</v>
      </c>
      <c r="AE4" s="40">
        <f>SUM(AE5:AE54)</f>
        <v>0</v>
      </c>
    </row>
    <row r="5" spans="1:31" ht="22.5" customHeight="1">
      <c r="A5" s="22" t="s">
        <v>69</v>
      </c>
      <c r="B5" s="339" t="s">
        <v>101</v>
      </c>
      <c r="C5" s="339"/>
      <c r="D5" s="339" t="s">
        <v>68</v>
      </c>
      <c r="E5" s="339"/>
      <c r="F5" s="339"/>
      <c r="G5" s="339"/>
      <c r="H5" s="173"/>
      <c r="I5" s="175"/>
      <c r="J5" s="27">
        <v>1</v>
      </c>
      <c r="K5" s="176"/>
      <c r="L5" s="177"/>
      <c r="M5" s="177"/>
      <c r="N5" s="178"/>
      <c r="O5" s="179"/>
      <c r="P5" s="179"/>
      <c r="Q5" s="179"/>
      <c r="R5" s="180">
        <f t="shared" ref="R5:R36" si="0">((L5*O5)/3600)*$A$23</f>
        <v>0</v>
      </c>
      <c r="S5" s="180">
        <f t="shared" ref="S5:S36" si="1">((M5*P5)/3600)*$A$24</f>
        <v>0</v>
      </c>
      <c r="T5" s="181">
        <f t="shared" ref="T5:T36" si="2">((N5*Q5)/3600)*$A$25</f>
        <v>0</v>
      </c>
      <c r="U5" s="27">
        <v>1</v>
      </c>
      <c r="V5" s="176"/>
      <c r="W5" s="177"/>
      <c r="X5" s="177"/>
      <c r="Y5" s="178"/>
      <c r="Z5" s="179"/>
      <c r="AA5" s="179"/>
      <c r="AB5" s="179"/>
      <c r="AC5" s="180">
        <f t="shared" ref="AC5:AC36" si="3">((W5*Z5)/3600)*$A$23</f>
        <v>0</v>
      </c>
      <c r="AD5" s="180">
        <f t="shared" ref="AD5:AD36" si="4">((X5*AA5)/3600)*$A$24</f>
        <v>0</v>
      </c>
      <c r="AE5" s="182">
        <f t="shared" ref="AE5:AE36" si="5">((Y5*AB5)/3600)*$A$25</f>
        <v>0</v>
      </c>
    </row>
    <row r="6" spans="1:31" ht="22.5" customHeight="1">
      <c r="A6" s="22"/>
      <c r="B6" s="140" t="s">
        <v>81</v>
      </c>
      <c r="C6" s="141" t="s">
        <v>84</v>
      </c>
      <c r="D6" s="342" t="s">
        <v>66</v>
      </c>
      <c r="E6" s="342"/>
      <c r="F6" s="343" t="s">
        <v>67</v>
      </c>
      <c r="G6" s="344"/>
      <c r="H6" s="173"/>
      <c r="I6" s="175"/>
      <c r="J6" s="28">
        <v>2</v>
      </c>
      <c r="K6" s="183"/>
      <c r="L6" s="184"/>
      <c r="M6" s="184"/>
      <c r="N6" s="185"/>
      <c r="O6" s="186"/>
      <c r="P6" s="186"/>
      <c r="Q6" s="186"/>
      <c r="R6" s="180">
        <f t="shared" si="0"/>
        <v>0</v>
      </c>
      <c r="S6" s="180">
        <f t="shared" si="1"/>
        <v>0</v>
      </c>
      <c r="T6" s="181">
        <f t="shared" si="2"/>
        <v>0</v>
      </c>
      <c r="U6" s="28">
        <v>2</v>
      </c>
      <c r="V6" s="183"/>
      <c r="W6" s="184"/>
      <c r="X6" s="184"/>
      <c r="Y6" s="185"/>
      <c r="Z6" s="186"/>
      <c r="AA6" s="186"/>
      <c r="AB6" s="186"/>
      <c r="AC6" s="180">
        <f t="shared" si="3"/>
        <v>0</v>
      </c>
      <c r="AD6" s="180">
        <f t="shared" si="4"/>
        <v>0</v>
      </c>
      <c r="AE6" s="182">
        <f t="shared" si="5"/>
        <v>0</v>
      </c>
    </row>
    <row r="7" spans="1:31" ht="22.5" customHeight="1">
      <c r="A7" s="158"/>
      <c r="B7" s="160" t="s">
        <v>70</v>
      </c>
      <c r="C7" s="160" t="s">
        <v>70</v>
      </c>
      <c r="D7" s="160" t="s">
        <v>70</v>
      </c>
      <c r="E7" s="160" t="s">
        <v>71</v>
      </c>
      <c r="F7" s="160" t="s">
        <v>70</v>
      </c>
      <c r="G7" s="160" t="s">
        <v>71</v>
      </c>
      <c r="H7" s="187"/>
      <c r="I7" s="175"/>
      <c r="J7" s="28">
        <v>3</v>
      </c>
      <c r="K7" s="183"/>
      <c r="L7" s="184"/>
      <c r="M7" s="184"/>
      <c r="N7" s="185"/>
      <c r="O7" s="186"/>
      <c r="P7" s="186"/>
      <c r="Q7" s="186"/>
      <c r="R7" s="180">
        <f t="shared" si="0"/>
        <v>0</v>
      </c>
      <c r="S7" s="180">
        <f t="shared" si="1"/>
        <v>0</v>
      </c>
      <c r="T7" s="181">
        <f t="shared" si="2"/>
        <v>0</v>
      </c>
      <c r="U7" s="28">
        <v>3</v>
      </c>
      <c r="V7" s="183"/>
      <c r="W7" s="184"/>
      <c r="X7" s="184"/>
      <c r="Y7" s="185"/>
      <c r="Z7" s="186"/>
      <c r="AA7" s="186"/>
      <c r="AB7" s="186"/>
      <c r="AC7" s="180">
        <f t="shared" si="3"/>
        <v>0</v>
      </c>
      <c r="AD7" s="180">
        <f t="shared" si="4"/>
        <v>0</v>
      </c>
      <c r="AE7" s="182">
        <f t="shared" si="5"/>
        <v>0</v>
      </c>
    </row>
    <row r="8" spans="1:31" ht="15.75" customHeight="1">
      <c r="A8" s="188" t="s">
        <v>62</v>
      </c>
      <c r="B8" s="189">
        <f>R4</f>
        <v>0</v>
      </c>
      <c r="C8" s="189">
        <f>AC4</f>
        <v>0</v>
      </c>
      <c r="D8" s="189">
        <f>B8-C8</f>
        <v>0</v>
      </c>
      <c r="E8" s="162">
        <f>D8*$A$18*$A$22</f>
        <v>0</v>
      </c>
      <c r="F8" s="190">
        <f>D8*$A$17</f>
        <v>0</v>
      </c>
      <c r="G8" s="191">
        <f>F8*$A$18*$A$22</f>
        <v>0</v>
      </c>
      <c r="H8" s="172"/>
      <c r="I8" s="172"/>
      <c r="J8" s="28">
        <v>4</v>
      </c>
      <c r="K8" s="183"/>
      <c r="L8" s="184"/>
      <c r="M8" s="184"/>
      <c r="N8" s="185"/>
      <c r="O8" s="186"/>
      <c r="P8" s="186"/>
      <c r="Q8" s="186"/>
      <c r="R8" s="180">
        <f t="shared" si="0"/>
        <v>0</v>
      </c>
      <c r="S8" s="180">
        <f t="shared" si="1"/>
        <v>0</v>
      </c>
      <c r="T8" s="181">
        <f t="shared" si="2"/>
        <v>0</v>
      </c>
      <c r="U8" s="28">
        <v>4</v>
      </c>
      <c r="V8" s="183"/>
      <c r="W8" s="184"/>
      <c r="X8" s="184"/>
      <c r="Y8" s="185"/>
      <c r="Z8" s="186"/>
      <c r="AA8" s="186"/>
      <c r="AB8" s="186"/>
      <c r="AC8" s="180">
        <f t="shared" si="3"/>
        <v>0</v>
      </c>
      <c r="AD8" s="180">
        <f t="shared" si="4"/>
        <v>0</v>
      </c>
      <c r="AE8" s="182">
        <f t="shared" si="5"/>
        <v>0</v>
      </c>
    </row>
    <row r="9" spans="1:31" ht="15.75" customHeight="1">
      <c r="A9" s="188" t="s">
        <v>63</v>
      </c>
      <c r="B9" s="189">
        <f>S4</f>
        <v>0</v>
      </c>
      <c r="C9" s="189">
        <f>AD4</f>
        <v>0</v>
      </c>
      <c r="D9" s="189">
        <f>B9-C9</f>
        <v>0</v>
      </c>
      <c r="E9" s="162">
        <f>D9*$A$18*$A$22</f>
        <v>0</v>
      </c>
      <c r="F9" s="190">
        <f>D9*$A$17</f>
        <v>0</v>
      </c>
      <c r="G9" s="191">
        <f>F9*$A$18*$A$22</f>
        <v>0</v>
      </c>
      <c r="H9" s="175"/>
      <c r="I9" s="175"/>
      <c r="J9" s="28">
        <v>5</v>
      </c>
      <c r="K9" s="183"/>
      <c r="L9" s="184"/>
      <c r="M9" s="184"/>
      <c r="N9" s="185"/>
      <c r="O9" s="186"/>
      <c r="P9" s="186"/>
      <c r="Q9" s="186"/>
      <c r="R9" s="180">
        <f t="shared" si="0"/>
        <v>0</v>
      </c>
      <c r="S9" s="180">
        <f t="shared" si="1"/>
        <v>0</v>
      </c>
      <c r="T9" s="181">
        <f t="shared" si="2"/>
        <v>0</v>
      </c>
      <c r="U9" s="28">
        <v>5</v>
      </c>
      <c r="V9" s="183"/>
      <c r="W9" s="184"/>
      <c r="X9" s="184"/>
      <c r="Y9" s="185"/>
      <c r="Z9" s="192"/>
      <c r="AA9" s="192"/>
      <c r="AB9" s="192"/>
      <c r="AC9" s="180">
        <f t="shared" si="3"/>
        <v>0</v>
      </c>
      <c r="AD9" s="180">
        <f t="shared" si="4"/>
        <v>0</v>
      </c>
      <c r="AE9" s="182">
        <f t="shared" si="5"/>
        <v>0</v>
      </c>
    </row>
    <row r="10" spans="1:31" ht="15.75" customHeight="1" thickBot="1">
      <c r="A10" s="193" t="s">
        <v>64</v>
      </c>
      <c r="B10" s="194">
        <f>T4</f>
        <v>0</v>
      </c>
      <c r="C10" s="194">
        <f>AE4</f>
        <v>0</v>
      </c>
      <c r="D10" s="194">
        <f>B10-C10</f>
        <v>0</v>
      </c>
      <c r="E10" s="195">
        <f>D10*$A$18*$A$22</f>
        <v>0</v>
      </c>
      <c r="F10" s="196">
        <f>D10*$A$17</f>
        <v>0</v>
      </c>
      <c r="G10" s="197">
        <f>F10*$A$18*$A$22</f>
        <v>0</v>
      </c>
      <c r="H10" s="172"/>
      <c r="I10" s="172"/>
      <c r="J10" s="28">
        <v>6</v>
      </c>
      <c r="K10" s="183"/>
      <c r="L10" s="184"/>
      <c r="M10" s="184"/>
      <c r="N10" s="185"/>
      <c r="O10" s="186"/>
      <c r="P10" s="186"/>
      <c r="Q10" s="186"/>
      <c r="R10" s="180">
        <f t="shared" si="0"/>
        <v>0</v>
      </c>
      <c r="S10" s="180">
        <f t="shared" si="1"/>
        <v>0</v>
      </c>
      <c r="T10" s="181">
        <f t="shared" si="2"/>
        <v>0</v>
      </c>
      <c r="U10" s="28">
        <v>6</v>
      </c>
      <c r="V10" s="183"/>
      <c r="W10" s="184"/>
      <c r="X10" s="184"/>
      <c r="Y10" s="185"/>
      <c r="Z10" s="192"/>
      <c r="AA10" s="192"/>
      <c r="AB10" s="192"/>
      <c r="AC10" s="180">
        <f t="shared" si="3"/>
        <v>0</v>
      </c>
      <c r="AD10" s="180">
        <f t="shared" si="4"/>
        <v>0</v>
      </c>
      <c r="AE10" s="182">
        <f t="shared" si="5"/>
        <v>0</v>
      </c>
    </row>
    <row r="11" spans="1:31" ht="15.75" customHeight="1" thickBot="1">
      <c r="A11" s="198" t="s">
        <v>65</v>
      </c>
      <c r="B11" s="199">
        <f>SUM(B8:B10)</f>
        <v>0</v>
      </c>
      <c r="C11" s="199">
        <f>SUM(C8:C10)</f>
        <v>0</v>
      </c>
      <c r="D11" s="200">
        <f>B11-C11</f>
        <v>0</v>
      </c>
      <c r="E11" s="201">
        <f>D11*$A$18*$A$22</f>
        <v>0</v>
      </c>
      <c r="F11" s="202">
        <f>D11*$A$17</f>
        <v>0</v>
      </c>
      <c r="G11" s="203">
        <f>F11*$A$18*$A$22</f>
        <v>0</v>
      </c>
      <c r="H11" s="204"/>
      <c r="I11" s="204"/>
      <c r="J11" s="28">
        <v>7</v>
      </c>
      <c r="K11" s="183"/>
      <c r="L11" s="184"/>
      <c r="M11" s="184"/>
      <c r="N11" s="185"/>
      <c r="O11" s="186"/>
      <c r="P11" s="186"/>
      <c r="Q11" s="186"/>
      <c r="R11" s="180">
        <f t="shared" si="0"/>
        <v>0</v>
      </c>
      <c r="S11" s="180">
        <f t="shared" si="1"/>
        <v>0</v>
      </c>
      <c r="T11" s="181">
        <f t="shared" si="2"/>
        <v>0</v>
      </c>
      <c r="U11" s="28">
        <v>7</v>
      </c>
      <c r="V11" s="183"/>
      <c r="W11" s="184"/>
      <c r="X11" s="184"/>
      <c r="Y11" s="185"/>
      <c r="Z11" s="192"/>
      <c r="AA11" s="192"/>
      <c r="AB11" s="192"/>
      <c r="AC11" s="180">
        <f t="shared" si="3"/>
        <v>0</v>
      </c>
      <c r="AD11" s="180">
        <f t="shared" si="4"/>
        <v>0</v>
      </c>
      <c r="AE11" s="182">
        <f t="shared" si="5"/>
        <v>0</v>
      </c>
    </row>
    <row r="12" spans="1:31" ht="15.75" customHeight="1">
      <c r="A12" s="45" t="s">
        <v>165</v>
      </c>
      <c r="D12" s="171"/>
      <c r="F12" s="205"/>
      <c r="G12" s="172"/>
      <c r="H12" s="204"/>
      <c r="I12" s="204"/>
      <c r="J12" s="28">
        <v>8</v>
      </c>
      <c r="K12" s="183"/>
      <c r="L12" s="184"/>
      <c r="M12" s="184"/>
      <c r="N12" s="185"/>
      <c r="O12" s="186"/>
      <c r="P12" s="186"/>
      <c r="Q12" s="186"/>
      <c r="R12" s="180">
        <f t="shared" si="0"/>
        <v>0</v>
      </c>
      <c r="S12" s="180">
        <f t="shared" si="1"/>
        <v>0</v>
      </c>
      <c r="T12" s="181">
        <f t="shared" si="2"/>
        <v>0</v>
      </c>
      <c r="U12" s="28">
        <v>8</v>
      </c>
      <c r="V12" s="183"/>
      <c r="W12" s="184"/>
      <c r="X12" s="184"/>
      <c r="Y12" s="185"/>
      <c r="Z12" s="192"/>
      <c r="AA12" s="192"/>
      <c r="AB12" s="192"/>
      <c r="AC12" s="180">
        <f t="shared" si="3"/>
        <v>0</v>
      </c>
      <c r="AD12" s="180">
        <f t="shared" si="4"/>
        <v>0</v>
      </c>
      <c r="AE12" s="182">
        <f t="shared" si="5"/>
        <v>0</v>
      </c>
    </row>
    <row r="13" spans="1:31" ht="15.75" customHeight="1">
      <c r="A13" s="4"/>
      <c r="D13" s="206"/>
      <c r="F13" s="207"/>
      <c r="G13" s="175"/>
      <c r="J13" s="28">
        <v>9</v>
      </c>
      <c r="K13" s="183"/>
      <c r="L13" s="184"/>
      <c r="M13" s="184"/>
      <c r="N13" s="185"/>
      <c r="O13" s="186"/>
      <c r="P13" s="186"/>
      <c r="Q13" s="186"/>
      <c r="R13" s="180">
        <f t="shared" si="0"/>
        <v>0</v>
      </c>
      <c r="S13" s="180">
        <f t="shared" si="1"/>
        <v>0</v>
      </c>
      <c r="T13" s="181">
        <f t="shared" si="2"/>
        <v>0</v>
      </c>
      <c r="U13" s="28">
        <v>9</v>
      </c>
      <c r="V13" s="183"/>
      <c r="W13" s="184"/>
      <c r="X13" s="184"/>
      <c r="Y13" s="185"/>
      <c r="Z13" s="192"/>
      <c r="AA13" s="192"/>
      <c r="AB13" s="192"/>
      <c r="AC13" s="180">
        <f t="shared" si="3"/>
        <v>0</v>
      </c>
      <c r="AD13" s="180">
        <f t="shared" si="4"/>
        <v>0</v>
      </c>
      <c r="AE13" s="182">
        <f t="shared" si="5"/>
        <v>0</v>
      </c>
    </row>
    <row r="14" spans="1:31">
      <c r="A14" s="330" t="s">
        <v>140</v>
      </c>
      <c r="B14" s="331"/>
      <c r="C14" s="331"/>
      <c r="D14" s="332"/>
      <c r="F14" s="205"/>
      <c r="G14" s="172"/>
      <c r="J14" s="28">
        <v>10</v>
      </c>
      <c r="K14" s="183"/>
      <c r="L14" s="184"/>
      <c r="M14" s="184"/>
      <c r="N14" s="185"/>
      <c r="O14" s="186"/>
      <c r="P14" s="186"/>
      <c r="Q14" s="186"/>
      <c r="R14" s="180">
        <f t="shared" si="0"/>
        <v>0</v>
      </c>
      <c r="S14" s="180">
        <f t="shared" si="1"/>
        <v>0</v>
      </c>
      <c r="T14" s="181">
        <f t="shared" si="2"/>
        <v>0</v>
      </c>
      <c r="U14" s="28">
        <v>10</v>
      </c>
      <c r="V14" s="183"/>
      <c r="W14" s="184"/>
      <c r="X14" s="184"/>
      <c r="Y14" s="185"/>
      <c r="Z14" s="192"/>
      <c r="AA14" s="192"/>
      <c r="AB14" s="192"/>
      <c r="AC14" s="180">
        <f t="shared" si="3"/>
        <v>0</v>
      </c>
      <c r="AD14" s="180">
        <f t="shared" si="4"/>
        <v>0</v>
      </c>
      <c r="AE14" s="182">
        <f t="shared" si="5"/>
        <v>0</v>
      </c>
    </row>
    <row r="15" spans="1:31">
      <c r="A15" s="333" t="s">
        <v>157</v>
      </c>
      <c r="B15" s="334"/>
      <c r="C15" s="334"/>
      <c r="D15" s="335"/>
      <c r="F15" s="207"/>
      <c r="G15" s="204"/>
      <c r="J15" s="28">
        <v>11</v>
      </c>
      <c r="K15" s="183"/>
      <c r="L15" s="184"/>
      <c r="M15" s="184"/>
      <c r="N15" s="185"/>
      <c r="O15" s="186"/>
      <c r="P15" s="186"/>
      <c r="Q15" s="186"/>
      <c r="R15" s="180">
        <f t="shared" si="0"/>
        <v>0</v>
      </c>
      <c r="S15" s="180">
        <f t="shared" si="1"/>
        <v>0</v>
      </c>
      <c r="T15" s="181">
        <f t="shared" si="2"/>
        <v>0</v>
      </c>
      <c r="U15" s="28">
        <v>11</v>
      </c>
      <c r="V15" s="183"/>
      <c r="W15" s="184"/>
      <c r="X15" s="184"/>
      <c r="Y15" s="185"/>
      <c r="Z15" s="192"/>
      <c r="AA15" s="192"/>
      <c r="AB15" s="192"/>
      <c r="AC15" s="180">
        <f t="shared" si="3"/>
        <v>0</v>
      </c>
      <c r="AD15" s="180">
        <f t="shared" si="4"/>
        <v>0</v>
      </c>
      <c r="AE15" s="182">
        <f t="shared" si="5"/>
        <v>0</v>
      </c>
    </row>
    <row r="16" spans="1:31">
      <c r="A16" s="336"/>
      <c r="B16" s="337"/>
      <c r="C16" s="337"/>
      <c r="D16" s="338"/>
      <c r="F16" s="207"/>
      <c r="G16" s="204"/>
      <c r="J16" s="28">
        <v>12</v>
      </c>
      <c r="K16" s="183"/>
      <c r="L16" s="184"/>
      <c r="M16" s="184"/>
      <c r="N16" s="185"/>
      <c r="O16" s="186"/>
      <c r="P16" s="186"/>
      <c r="Q16" s="186"/>
      <c r="R16" s="180">
        <f t="shared" si="0"/>
        <v>0</v>
      </c>
      <c r="S16" s="180">
        <f t="shared" si="1"/>
        <v>0</v>
      </c>
      <c r="T16" s="181">
        <f t="shared" si="2"/>
        <v>0</v>
      </c>
      <c r="U16" s="28">
        <v>12</v>
      </c>
      <c r="V16" s="183"/>
      <c r="W16" s="184"/>
      <c r="X16" s="184"/>
      <c r="Y16" s="185"/>
      <c r="Z16" s="192"/>
      <c r="AA16" s="192"/>
      <c r="AB16" s="192"/>
      <c r="AC16" s="180">
        <f t="shared" si="3"/>
        <v>0</v>
      </c>
      <c r="AD16" s="180">
        <f t="shared" si="4"/>
        <v>0</v>
      </c>
      <c r="AE16" s="182">
        <f t="shared" si="5"/>
        <v>0</v>
      </c>
    </row>
    <row r="17" spans="1:31" ht="15" customHeight="1">
      <c r="A17" s="208">
        <v>250</v>
      </c>
      <c r="B17" s="358" t="s">
        <v>60</v>
      </c>
      <c r="C17" s="359"/>
      <c r="D17" s="360"/>
      <c r="H17" s="4">
        <v>250</v>
      </c>
      <c r="J17" s="28">
        <v>13</v>
      </c>
      <c r="K17" s="183"/>
      <c r="L17" s="184"/>
      <c r="M17" s="184"/>
      <c r="N17" s="185"/>
      <c r="O17" s="186"/>
      <c r="P17" s="186"/>
      <c r="Q17" s="186"/>
      <c r="R17" s="180">
        <f t="shared" si="0"/>
        <v>0</v>
      </c>
      <c r="S17" s="180">
        <f t="shared" si="1"/>
        <v>0</v>
      </c>
      <c r="T17" s="181">
        <f t="shared" si="2"/>
        <v>0</v>
      </c>
      <c r="U17" s="28">
        <v>13</v>
      </c>
      <c r="V17" s="183"/>
      <c r="W17" s="184"/>
      <c r="X17" s="184"/>
      <c r="Y17" s="185"/>
      <c r="Z17" s="192"/>
      <c r="AA17" s="192"/>
      <c r="AB17" s="192"/>
      <c r="AC17" s="180">
        <f t="shared" si="3"/>
        <v>0</v>
      </c>
      <c r="AD17" s="180">
        <f t="shared" si="4"/>
        <v>0</v>
      </c>
      <c r="AE17" s="182">
        <f t="shared" si="5"/>
        <v>0</v>
      </c>
    </row>
    <row r="18" spans="1:31">
      <c r="A18" s="208">
        <v>1.1000000000000001</v>
      </c>
      <c r="B18" s="358" t="s">
        <v>61</v>
      </c>
      <c r="C18" s="359"/>
      <c r="D18" s="360"/>
      <c r="H18" s="4">
        <v>1.1000000000000001</v>
      </c>
      <c r="J18" s="28">
        <v>14</v>
      </c>
      <c r="K18" s="183"/>
      <c r="L18" s="184"/>
      <c r="M18" s="184"/>
      <c r="N18" s="185"/>
      <c r="O18" s="186"/>
      <c r="P18" s="186"/>
      <c r="Q18" s="186"/>
      <c r="R18" s="180">
        <f t="shared" si="0"/>
        <v>0</v>
      </c>
      <c r="S18" s="180">
        <f t="shared" si="1"/>
        <v>0</v>
      </c>
      <c r="T18" s="181">
        <f t="shared" si="2"/>
        <v>0</v>
      </c>
      <c r="U18" s="28">
        <v>14</v>
      </c>
      <c r="V18" s="183"/>
      <c r="W18" s="184"/>
      <c r="X18" s="184"/>
      <c r="Y18" s="185"/>
      <c r="Z18" s="192"/>
      <c r="AA18" s="192"/>
      <c r="AB18" s="192"/>
      <c r="AC18" s="180">
        <f t="shared" si="3"/>
        <v>0</v>
      </c>
      <c r="AD18" s="180">
        <f t="shared" si="4"/>
        <v>0</v>
      </c>
      <c r="AE18" s="182">
        <f t="shared" si="5"/>
        <v>0</v>
      </c>
    </row>
    <row r="19" spans="1:31">
      <c r="A19" s="209">
        <v>0.02</v>
      </c>
      <c r="B19" s="358" t="s">
        <v>141</v>
      </c>
      <c r="C19" s="359"/>
      <c r="D19" s="360"/>
      <c r="H19" s="4">
        <v>0.02</v>
      </c>
      <c r="J19" s="28">
        <v>15</v>
      </c>
      <c r="K19" s="183"/>
      <c r="L19" s="184"/>
      <c r="M19" s="184"/>
      <c r="N19" s="185"/>
      <c r="O19" s="186"/>
      <c r="P19" s="186"/>
      <c r="Q19" s="186"/>
      <c r="R19" s="180">
        <f t="shared" si="0"/>
        <v>0</v>
      </c>
      <c r="S19" s="180">
        <f t="shared" si="1"/>
        <v>0</v>
      </c>
      <c r="T19" s="181">
        <f t="shared" si="2"/>
        <v>0</v>
      </c>
      <c r="U19" s="28">
        <v>15</v>
      </c>
      <c r="V19" s="183"/>
      <c r="W19" s="184"/>
      <c r="X19" s="184"/>
      <c r="Y19" s="185"/>
      <c r="Z19" s="192"/>
      <c r="AA19" s="192"/>
      <c r="AB19" s="192"/>
      <c r="AC19" s="180">
        <f t="shared" si="3"/>
        <v>0</v>
      </c>
      <c r="AD19" s="180">
        <f t="shared" si="4"/>
        <v>0</v>
      </c>
      <c r="AE19" s="182">
        <f t="shared" si="5"/>
        <v>0</v>
      </c>
    </row>
    <row r="20" spans="1:31">
      <c r="A20" s="210">
        <v>19.07</v>
      </c>
      <c r="B20" s="358" t="s">
        <v>142</v>
      </c>
      <c r="C20" s="359"/>
      <c r="D20" s="360"/>
      <c r="J20" s="28">
        <v>16</v>
      </c>
      <c r="K20" s="183"/>
      <c r="L20" s="184"/>
      <c r="M20" s="184"/>
      <c r="N20" s="185"/>
      <c r="O20" s="186"/>
      <c r="P20" s="186"/>
      <c r="Q20" s="186"/>
      <c r="R20" s="180">
        <f t="shared" si="0"/>
        <v>0</v>
      </c>
      <c r="S20" s="180">
        <f t="shared" si="1"/>
        <v>0</v>
      </c>
      <c r="T20" s="181">
        <f t="shared" si="2"/>
        <v>0</v>
      </c>
      <c r="U20" s="28">
        <v>16</v>
      </c>
      <c r="V20" s="183"/>
      <c r="W20" s="184"/>
      <c r="X20" s="184"/>
      <c r="Y20" s="185"/>
      <c r="Z20" s="192"/>
      <c r="AA20" s="192"/>
      <c r="AB20" s="192"/>
      <c r="AC20" s="180">
        <f t="shared" si="3"/>
        <v>0</v>
      </c>
      <c r="AD20" s="180">
        <f t="shared" si="4"/>
        <v>0</v>
      </c>
      <c r="AE20" s="182">
        <f t="shared" si="5"/>
        <v>0</v>
      </c>
    </row>
    <row r="21" spans="1:31">
      <c r="A21" s="210">
        <v>33.65</v>
      </c>
      <c r="B21" s="358" t="s">
        <v>143</v>
      </c>
      <c r="C21" s="359"/>
      <c r="D21" s="360"/>
      <c r="J21" s="28">
        <v>17</v>
      </c>
      <c r="K21" s="183"/>
      <c r="L21" s="184"/>
      <c r="M21" s="184"/>
      <c r="N21" s="185"/>
      <c r="O21" s="186"/>
      <c r="P21" s="186"/>
      <c r="Q21" s="186"/>
      <c r="R21" s="180">
        <f t="shared" si="0"/>
        <v>0</v>
      </c>
      <c r="S21" s="180">
        <f t="shared" si="1"/>
        <v>0</v>
      </c>
      <c r="T21" s="181">
        <f t="shared" si="2"/>
        <v>0</v>
      </c>
      <c r="U21" s="28">
        <v>17</v>
      </c>
      <c r="V21" s="183"/>
      <c r="W21" s="184"/>
      <c r="X21" s="184"/>
      <c r="Y21" s="185"/>
      <c r="Z21" s="192"/>
      <c r="AA21" s="192"/>
      <c r="AB21" s="192"/>
      <c r="AC21" s="180">
        <f t="shared" si="3"/>
        <v>0</v>
      </c>
      <c r="AD21" s="180">
        <f t="shared" si="4"/>
        <v>0</v>
      </c>
      <c r="AE21" s="182">
        <f t="shared" si="5"/>
        <v>0</v>
      </c>
    </row>
    <row r="22" spans="1:31">
      <c r="A22" s="211">
        <f>ROUND(A19*A21+(1-A19)*A20,2)</f>
        <v>19.36</v>
      </c>
      <c r="B22" s="358" t="s">
        <v>144</v>
      </c>
      <c r="C22" s="359"/>
      <c r="D22" s="360"/>
      <c r="J22" s="28">
        <v>18</v>
      </c>
      <c r="K22" s="183"/>
      <c r="L22" s="184"/>
      <c r="M22" s="184"/>
      <c r="N22" s="185"/>
      <c r="O22" s="186"/>
      <c r="P22" s="186"/>
      <c r="Q22" s="186"/>
      <c r="R22" s="180">
        <f t="shared" si="0"/>
        <v>0</v>
      </c>
      <c r="S22" s="180">
        <f t="shared" si="1"/>
        <v>0</v>
      </c>
      <c r="T22" s="181">
        <f t="shared" si="2"/>
        <v>0</v>
      </c>
      <c r="U22" s="28">
        <v>18</v>
      </c>
      <c r="V22" s="183"/>
      <c r="W22" s="184"/>
      <c r="X22" s="184"/>
      <c r="Y22" s="185"/>
      <c r="Z22" s="192"/>
      <c r="AA22" s="192"/>
      <c r="AB22" s="192"/>
      <c r="AC22" s="180">
        <f t="shared" si="3"/>
        <v>0</v>
      </c>
      <c r="AD22" s="180">
        <f t="shared" si="4"/>
        <v>0</v>
      </c>
      <c r="AE22" s="182">
        <f t="shared" si="5"/>
        <v>0</v>
      </c>
    </row>
    <row r="23" spans="1:31">
      <c r="A23" s="212">
        <v>2.5</v>
      </c>
      <c r="B23" s="358" t="s">
        <v>90</v>
      </c>
      <c r="C23" s="359"/>
      <c r="D23" s="360"/>
      <c r="H23" s="4">
        <v>2.5</v>
      </c>
      <c r="J23" s="28">
        <v>19</v>
      </c>
      <c r="K23" s="183"/>
      <c r="L23" s="184"/>
      <c r="M23" s="184"/>
      <c r="N23" s="185"/>
      <c r="O23" s="186"/>
      <c r="P23" s="186"/>
      <c r="Q23" s="186"/>
      <c r="R23" s="180">
        <f t="shared" si="0"/>
        <v>0</v>
      </c>
      <c r="S23" s="180">
        <f t="shared" si="1"/>
        <v>0</v>
      </c>
      <c r="T23" s="181">
        <f t="shared" si="2"/>
        <v>0</v>
      </c>
      <c r="U23" s="28">
        <v>19</v>
      </c>
      <c r="V23" s="183"/>
      <c r="W23" s="184"/>
      <c r="X23" s="184"/>
      <c r="Y23" s="185"/>
      <c r="Z23" s="192"/>
      <c r="AA23" s="192"/>
      <c r="AB23" s="192"/>
      <c r="AC23" s="180">
        <f t="shared" si="3"/>
        <v>0</v>
      </c>
      <c r="AD23" s="180">
        <f t="shared" si="4"/>
        <v>0</v>
      </c>
      <c r="AE23" s="182">
        <f t="shared" si="5"/>
        <v>0</v>
      </c>
    </row>
    <row r="24" spans="1:31">
      <c r="A24" s="212">
        <v>6.75</v>
      </c>
      <c r="B24" s="358" t="s">
        <v>100</v>
      </c>
      <c r="C24" s="359"/>
      <c r="D24" s="360"/>
      <c r="H24" s="4">
        <v>6.75</v>
      </c>
      <c r="J24" s="28">
        <v>20</v>
      </c>
      <c r="K24" s="183"/>
      <c r="L24" s="184"/>
      <c r="M24" s="184"/>
      <c r="N24" s="185"/>
      <c r="O24" s="186"/>
      <c r="P24" s="186"/>
      <c r="Q24" s="186"/>
      <c r="R24" s="180">
        <f t="shared" si="0"/>
        <v>0</v>
      </c>
      <c r="S24" s="180">
        <f t="shared" si="1"/>
        <v>0</v>
      </c>
      <c r="T24" s="181">
        <f t="shared" si="2"/>
        <v>0</v>
      </c>
      <c r="U24" s="28">
        <v>20</v>
      </c>
      <c r="V24" s="183"/>
      <c r="W24" s="184"/>
      <c r="X24" s="184"/>
      <c r="Y24" s="185"/>
      <c r="Z24" s="192"/>
      <c r="AA24" s="192"/>
      <c r="AB24" s="192"/>
      <c r="AC24" s="180">
        <f t="shared" si="3"/>
        <v>0</v>
      </c>
      <c r="AD24" s="180">
        <f t="shared" si="4"/>
        <v>0</v>
      </c>
      <c r="AE24" s="182">
        <f t="shared" si="5"/>
        <v>0</v>
      </c>
    </row>
    <row r="25" spans="1:31">
      <c r="A25" s="212">
        <v>3.5</v>
      </c>
      <c r="B25" s="358" t="s">
        <v>92</v>
      </c>
      <c r="C25" s="359"/>
      <c r="D25" s="360"/>
      <c r="H25" s="4">
        <v>3.5</v>
      </c>
      <c r="J25" s="28">
        <v>21</v>
      </c>
      <c r="K25" s="183"/>
      <c r="L25" s="184"/>
      <c r="M25" s="184"/>
      <c r="N25" s="185"/>
      <c r="O25" s="186"/>
      <c r="P25" s="186"/>
      <c r="Q25" s="186"/>
      <c r="R25" s="180">
        <f t="shared" si="0"/>
        <v>0</v>
      </c>
      <c r="S25" s="180">
        <f t="shared" si="1"/>
        <v>0</v>
      </c>
      <c r="T25" s="181">
        <f t="shared" si="2"/>
        <v>0</v>
      </c>
      <c r="U25" s="28">
        <v>21</v>
      </c>
      <c r="V25" s="183"/>
      <c r="W25" s="184"/>
      <c r="X25" s="184"/>
      <c r="Y25" s="185"/>
      <c r="Z25" s="192"/>
      <c r="AA25" s="192"/>
      <c r="AB25" s="192"/>
      <c r="AC25" s="180">
        <f t="shared" si="3"/>
        <v>0</v>
      </c>
      <c r="AD25" s="180">
        <f t="shared" si="4"/>
        <v>0</v>
      </c>
      <c r="AE25" s="182">
        <f t="shared" si="5"/>
        <v>0</v>
      </c>
    </row>
    <row r="26" spans="1:31">
      <c r="A26" s="213"/>
      <c r="B26" s="213"/>
      <c r="C26" s="213"/>
      <c r="J26" s="28">
        <v>22</v>
      </c>
      <c r="K26" s="183"/>
      <c r="L26" s="184"/>
      <c r="M26" s="184"/>
      <c r="N26" s="185"/>
      <c r="O26" s="186"/>
      <c r="P26" s="186"/>
      <c r="Q26" s="186"/>
      <c r="R26" s="180">
        <f t="shared" si="0"/>
        <v>0</v>
      </c>
      <c r="S26" s="180">
        <f t="shared" si="1"/>
        <v>0</v>
      </c>
      <c r="T26" s="181">
        <f t="shared" si="2"/>
        <v>0</v>
      </c>
      <c r="U26" s="28">
        <v>22</v>
      </c>
      <c r="V26" s="183"/>
      <c r="W26" s="184"/>
      <c r="X26" s="184"/>
      <c r="Y26" s="185"/>
      <c r="Z26" s="192"/>
      <c r="AA26" s="192"/>
      <c r="AB26" s="192"/>
      <c r="AC26" s="180">
        <f t="shared" si="3"/>
        <v>0</v>
      </c>
      <c r="AD26" s="180">
        <f t="shared" si="4"/>
        <v>0</v>
      </c>
      <c r="AE26" s="182">
        <f t="shared" si="5"/>
        <v>0</v>
      </c>
    </row>
    <row r="27" spans="1:31">
      <c r="A27" s="213"/>
      <c r="B27" s="213"/>
      <c r="C27" s="213"/>
      <c r="J27" s="28">
        <v>23</v>
      </c>
      <c r="K27" s="183"/>
      <c r="L27" s="184"/>
      <c r="M27" s="184"/>
      <c r="N27" s="185"/>
      <c r="O27" s="186"/>
      <c r="P27" s="186"/>
      <c r="Q27" s="186"/>
      <c r="R27" s="180">
        <f t="shared" si="0"/>
        <v>0</v>
      </c>
      <c r="S27" s="180">
        <f t="shared" si="1"/>
        <v>0</v>
      </c>
      <c r="T27" s="181">
        <f t="shared" si="2"/>
        <v>0</v>
      </c>
      <c r="U27" s="28">
        <v>23</v>
      </c>
      <c r="V27" s="183"/>
      <c r="W27" s="184"/>
      <c r="X27" s="184"/>
      <c r="Y27" s="185"/>
      <c r="Z27" s="192"/>
      <c r="AA27" s="192"/>
      <c r="AB27" s="192"/>
      <c r="AC27" s="180">
        <f t="shared" si="3"/>
        <v>0</v>
      </c>
      <c r="AD27" s="180">
        <f t="shared" si="4"/>
        <v>0</v>
      </c>
      <c r="AE27" s="182">
        <f t="shared" si="5"/>
        <v>0</v>
      </c>
    </row>
    <row r="28" spans="1:31">
      <c r="A28" s="213"/>
      <c r="B28" s="213"/>
      <c r="C28" s="213"/>
      <c r="J28" s="28">
        <v>24</v>
      </c>
      <c r="K28" s="183"/>
      <c r="L28" s="184"/>
      <c r="M28" s="184"/>
      <c r="N28" s="185"/>
      <c r="O28" s="186"/>
      <c r="P28" s="186"/>
      <c r="Q28" s="186"/>
      <c r="R28" s="180">
        <f t="shared" si="0"/>
        <v>0</v>
      </c>
      <c r="S28" s="180">
        <f t="shared" si="1"/>
        <v>0</v>
      </c>
      <c r="T28" s="181">
        <f t="shared" si="2"/>
        <v>0</v>
      </c>
      <c r="U28" s="28">
        <v>24</v>
      </c>
      <c r="V28" s="183"/>
      <c r="W28" s="184"/>
      <c r="X28" s="184"/>
      <c r="Y28" s="185"/>
      <c r="Z28" s="192"/>
      <c r="AA28" s="192"/>
      <c r="AB28" s="192"/>
      <c r="AC28" s="180">
        <f t="shared" si="3"/>
        <v>0</v>
      </c>
      <c r="AD28" s="180">
        <f t="shared" si="4"/>
        <v>0</v>
      </c>
      <c r="AE28" s="182">
        <f t="shared" si="5"/>
        <v>0</v>
      </c>
    </row>
    <row r="29" spans="1:31">
      <c r="A29" s="213"/>
      <c r="B29" s="213"/>
      <c r="C29" s="213"/>
      <c r="J29" s="28">
        <v>25</v>
      </c>
      <c r="K29" s="183"/>
      <c r="L29" s="184"/>
      <c r="M29" s="184"/>
      <c r="N29" s="185"/>
      <c r="O29" s="186"/>
      <c r="P29" s="186"/>
      <c r="Q29" s="186"/>
      <c r="R29" s="180">
        <f t="shared" si="0"/>
        <v>0</v>
      </c>
      <c r="S29" s="180">
        <f t="shared" si="1"/>
        <v>0</v>
      </c>
      <c r="T29" s="181">
        <f t="shared" si="2"/>
        <v>0</v>
      </c>
      <c r="U29" s="28">
        <v>25</v>
      </c>
      <c r="V29" s="183"/>
      <c r="W29" s="184"/>
      <c r="X29" s="184"/>
      <c r="Y29" s="185"/>
      <c r="Z29" s="192"/>
      <c r="AA29" s="192"/>
      <c r="AB29" s="192"/>
      <c r="AC29" s="180">
        <f t="shared" si="3"/>
        <v>0</v>
      </c>
      <c r="AD29" s="180">
        <f t="shared" si="4"/>
        <v>0</v>
      </c>
      <c r="AE29" s="182">
        <f t="shared" si="5"/>
        <v>0</v>
      </c>
    </row>
    <row r="30" spans="1:31">
      <c r="J30" s="28">
        <v>26</v>
      </c>
      <c r="K30" s="183"/>
      <c r="L30" s="184"/>
      <c r="M30" s="184"/>
      <c r="N30" s="185"/>
      <c r="O30" s="186"/>
      <c r="P30" s="186"/>
      <c r="Q30" s="186"/>
      <c r="R30" s="180">
        <f t="shared" si="0"/>
        <v>0</v>
      </c>
      <c r="S30" s="180">
        <f t="shared" si="1"/>
        <v>0</v>
      </c>
      <c r="T30" s="181">
        <f t="shared" si="2"/>
        <v>0</v>
      </c>
      <c r="U30" s="28">
        <v>26</v>
      </c>
      <c r="V30" s="183"/>
      <c r="W30" s="184"/>
      <c r="X30" s="184"/>
      <c r="Y30" s="185"/>
      <c r="Z30" s="192"/>
      <c r="AA30" s="192"/>
      <c r="AB30" s="192"/>
      <c r="AC30" s="180">
        <f t="shared" si="3"/>
        <v>0</v>
      </c>
      <c r="AD30" s="180">
        <f t="shared" si="4"/>
        <v>0</v>
      </c>
      <c r="AE30" s="182">
        <f t="shared" si="5"/>
        <v>0</v>
      </c>
    </row>
    <row r="31" spans="1:31">
      <c r="J31" s="28">
        <v>27</v>
      </c>
      <c r="K31" s="183"/>
      <c r="L31" s="184"/>
      <c r="M31" s="184"/>
      <c r="N31" s="185"/>
      <c r="O31" s="186"/>
      <c r="P31" s="186"/>
      <c r="Q31" s="186"/>
      <c r="R31" s="180">
        <f t="shared" si="0"/>
        <v>0</v>
      </c>
      <c r="S31" s="180">
        <f t="shared" si="1"/>
        <v>0</v>
      </c>
      <c r="T31" s="181">
        <f t="shared" si="2"/>
        <v>0</v>
      </c>
      <c r="U31" s="28">
        <v>27</v>
      </c>
      <c r="V31" s="183"/>
      <c r="W31" s="184"/>
      <c r="X31" s="184"/>
      <c r="Y31" s="185"/>
      <c r="Z31" s="192"/>
      <c r="AA31" s="192"/>
      <c r="AB31" s="192"/>
      <c r="AC31" s="180">
        <f t="shared" si="3"/>
        <v>0</v>
      </c>
      <c r="AD31" s="180">
        <f t="shared" si="4"/>
        <v>0</v>
      </c>
      <c r="AE31" s="182">
        <f t="shared" si="5"/>
        <v>0</v>
      </c>
    </row>
    <row r="32" spans="1:31">
      <c r="J32" s="28">
        <v>28</v>
      </c>
      <c r="K32" s="183"/>
      <c r="L32" s="184"/>
      <c r="M32" s="184"/>
      <c r="N32" s="185"/>
      <c r="O32" s="186"/>
      <c r="P32" s="186"/>
      <c r="Q32" s="186"/>
      <c r="R32" s="180">
        <f t="shared" si="0"/>
        <v>0</v>
      </c>
      <c r="S32" s="180">
        <f t="shared" si="1"/>
        <v>0</v>
      </c>
      <c r="T32" s="181">
        <f t="shared" si="2"/>
        <v>0</v>
      </c>
      <c r="U32" s="28">
        <v>28</v>
      </c>
      <c r="V32" s="183"/>
      <c r="W32" s="184"/>
      <c r="X32" s="184"/>
      <c r="Y32" s="185"/>
      <c r="Z32" s="192"/>
      <c r="AA32" s="192"/>
      <c r="AB32" s="192"/>
      <c r="AC32" s="180">
        <f t="shared" si="3"/>
        <v>0</v>
      </c>
      <c r="AD32" s="180">
        <f t="shared" si="4"/>
        <v>0</v>
      </c>
      <c r="AE32" s="182">
        <f t="shared" si="5"/>
        <v>0</v>
      </c>
    </row>
    <row r="33" spans="10:31">
      <c r="J33" s="28">
        <v>29</v>
      </c>
      <c r="K33" s="183"/>
      <c r="L33" s="184"/>
      <c r="M33" s="184"/>
      <c r="N33" s="185"/>
      <c r="O33" s="186"/>
      <c r="P33" s="186"/>
      <c r="Q33" s="186"/>
      <c r="R33" s="180">
        <f t="shared" si="0"/>
        <v>0</v>
      </c>
      <c r="S33" s="180">
        <f t="shared" si="1"/>
        <v>0</v>
      </c>
      <c r="T33" s="181">
        <f t="shared" si="2"/>
        <v>0</v>
      </c>
      <c r="U33" s="28">
        <v>29</v>
      </c>
      <c r="V33" s="183"/>
      <c r="W33" s="184"/>
      <c r="X33" s="184"/>
      <c r="Y33" s="185"/>
      <c r="Z33" s="192"/>
      <c r="AA33" s="192"/>
      <c r="AB33" s="192"/>
      <c r="AC33" s="180">
        <f t="shared" si="3"/>
        <v>0</v>
      </c>
      <c r="AD33" s="180">
        <f t="shared" si="4"/>
        <v>0</v>
      </c>
      <c r="AE33" s="182">
        <f t="shared" si="5"/>
        <v>0</v>
      </c>
    </row>
    <row r="34" spans="10:31">
      <c r="J34" s="28">
        <v>30</v>
      </c>
      <c r="K34" s="183"/>
      <c r="L34" s="184"/>
      <c r="M34" s="184"/>
      <c r="N34" s="185"/>
      <c r="O34" s="186"/>
      <c r="P34" s="186"/>
      <c r="Q34" s="186"/>
      <c r="R34" s="180">
        <f t="shared" si="0"/>
        <v>0</v>
      </c>
      <c r="S34" s="180">
        <f t="shared" si="1"/>
        <v>0</v>
      </c>
      <c r="T34" s="181">
        <f t="shared" si="2"/>
        <v>0</v>
      </c>
      <c r="U34" s="28">
        <v>30</v>
      </c>
      <c r="V34" s="183"/>
      <c r="W34" s="184"/>
      <c r="X34" s="184"/>
      <c r="Y34" s="185"/>
      <c r="Z34" s="192"/>
      <c r="AA34" s="192"/>
      <c r="AB34" s="192"/>
      <c r="AC34" s="180">
        <f t="shared" si="3"/>
        <v>0</v>
      </c>
      <c r="AD34" s="180">
        <f t="shared" si="4"/>
        <v>0</v>
      </c>
      <c r="AE34" s="182">
        <f t="shared" si="5"/>
        <v>0</v>
      </c>
    </row>
    <row r="35" spans="10:31">
      <c r="J35" s="28">
        <v>31</v>
      </c>
      <c r="K35" s="183"/>
      <c r="L35" s="184"/>
      <c r="M35" s="184"/>
      <c r="N35" s="185"/>
      <c r="O35" s="186"/>
      <c r="P35" s="186"/>
      <c r="Q35" s="186"/>
      <c r="R35" s="180">
        <f t="shared" si="0"/>
        <v>0</v>
      </c>
      <c r="S35" s="180">
        <f t="shared" si="1"/>
        <v>0</v>
      </c>
      <c r="T35" s="181">
        <f t="shared" si="2"/>
        <v>0</v>
      </c>
      <c r="U35" s="28">
        <v>31</v>
      </c>
      <c r="V35" s="183"/>
      <c r="W35" s="184"/>
      <c r="X35" s="184"/>
      <c r="Y35" s="185"/>
      <c r="Z35" s="192"/>
      <c r="AA35" s="192"/>
      <c r="AB35" s="192"/>
      <c r="AC35" s="180">
        <f t="shared" si="3"/>
        <v>0</v>
      </c>
      <c r="AD35" s="180">
        <f t="shared" si="4"/>
        <v>0</v>
      </c>
      <c r="AE35" s="182">
        <f t="shared" si="5"/>
        <v>0</v>
      </c>
    </row>
    <row r="36" spans="10:31">
      <c r="J36" s="28">
        <v>32</v>
      </c>
      <c r="K36" s="183"/>
      <c r="L36" s="184"/>
      <c r="M36" s="184"/>
      <c r="N36" s="185"/>
      <c r="O36" s="186"/>
      <c r="P36" s="186"/>
      <c r="Q36" s="186"/>
      <c r="R36" s="180">
        <f t="shared" si="0"/>
        <v>0</v>
      </c>
      <c r="S36" s="180">
        <f t="shared" si="1"/>
        <v>0</v>
      </c>
      <c r="T36" s="181">
        <f t="shared" si="2"/>
        <v>0</v>
      </c>
      <c r="U36" s="28">
        <v>32</v>
      </c>
      <c r="V36" s="183"/>
      <c r="W36" s="184"/>
      <c r="X36" s="184"/>
      <c r="Y36" s="185"/>
      <c r="Z36" s="192"/>
      <c r="AA36" s="192"/>
      <c r="AB36" s="192"/>
      <c r="AC36" s="180">
        <f t="shared" si="3"/>
        <v>0</v>
      </c>
      <c r="AD36" s="180">
        <f t="shared" si="4"/>
        <v>0</v>
      </c>
      <c r="AE36" s="182">
        <f t="shared" si="5"/>
        <v>0</v>
      </c>
    </row>
    <row r="37" spans="10:31">
      <c r="J37" s="28">
        <v>33</v>
      </c>
      <c r="K37" s="183"/>
      <c r="L37" s="184"/>
      <c r="M37" s="184"/>
      <c r="N37" s="185"/>
      <c r="O37" s="186"/>
      <c r="P37" s="186"/>
      <c r="Q37" s="186"/>
      <c r="R37" s="180">
        <f t="shared" ref="R37:R54" si="6">((L37*O37)/3600)*$A$23</f>
        <v>0</v>
      </c>
      <c r="S37" s="180">
        <f t="shared" ref="S37:S54" si="7">((M37*P37)/3600)*$A$24</f>
        <v>0</v>
      </c>
      <c r="T37" s="181">
        <f t="shared" ref="T37:T54" si="8">((N37*Q37)/3600)*$A$25</f>
        <v>0</v>
      </c>
      <c r="U37" s="28">
        <v>33</v>
      </c>
      <c r="V37" s="183"/>
      <c r="W37" s="184"/>
      <c r="X37" s="184"/>
      <c r="Y37" s="185"/>
      <c r="Z37" s="192"/>
      <c r="AA37" s="192"/>
      <c r="AB37" s="192"/>
      <c r="AC37" s="180">
        <f t="shared" ref="AC37:AC54" si="9">((W37*Z37)/3600)*$A$23</f>
        <v>0</v>
      </c>
      <c r="AD37" s="180">
        <f t="shared" ref="AD37:AD54" si="10">((X37*AA37)/3600)*$A$24</f>
        <v>0</v>
      </c>
      <c r="AE37" s="182">
        <f t="shared" ref="AE37:AE54" si="11">((Y37*AB37)/3600)*$A$25</f>
        <v>0</v>
      </c>
    </row>
    <row r="38" spans="10:31">
      <c r="J38" s="28">
        <v>34</v>
      </c>
      <c r="K38" s="183"/>
      <c r="L38" s="184"/>
      <c r="M38" s="184"/>
      <c r="N38" s="185"/>
      <c r="O38" s="186"/>
      <c r="P38" s="186"/>
      <c r="Q38" s="186"/>
      <c r="R38" s="180">
        <f t="shared" si="6"/>
        <v>0</v>
      </c>
      <c r="S38" s="180">
        <f t="shared" si="7"/>
        <v>0</v>
      </c>
      <c r="T38" s="181">
        <f t="shared" si="8"/>
        <v>0</v>
      </c>
      <c r="U38" s="28">
        <v>34</v>
      </c>
      <c r="V38" s="183"/>
      <c r="W38" s="184"/>
      <c r="X38" s="184"/>
      <c r="Y38" s="185"/>
      <c r="Z38" s="192"/>
      <c r="AA38" s="192"/>
      <c r="AB38" s="192"/>
      <c r="AC38" s="180">
        <f t="shared" si="9"/>
        <v>0</v>
      </c>
      <c r="AD38" s="180">
        <f t="shared" si="10"/>
        <v>0</v>
      </c>
      <c r="AE38" s="182">
        <f t="shared" si="11"/>
        <v>0</v>
      </c>
    </row>
    <row r="39" spans="10:31">
      <c r="J39" s="28">
        <v>35</v>
      </c>
      <c r="K39" s="183"/>
      <c r="L39" s="184"/>
      <c r="M39" s="184"/>
      <c r="N39" s="185"/>
      <c r="O39" s="186"/>
      <c r="P39" s="186"/>
      <c r="Q39" s="186"/>
      <c r="R39" s="180">
        <f t="shared" si="6"/>
        <v>0</v>
      </c>
      <c r="S39" s="180">
        <f t="shared" si="7"/>
        <v>0</v>
      </c>
      <c r="T39" s="181">
        <f t="shared" si="8"/>
        <v>0</v>
      </c>
      <c r="U39" s="28">
        <v>35</v>
      </c>
      <c r="V39" s="183"/>
      <c r="W39" s="184"/>
      <c r="X39" s="184"/>
      <c r="Y39" s="185"/>
      <c r="Z39" s="192"/>
      <c r="AA39" s="192"/>
      <c r="AB39" s="192"/>
      <c r="AC39" s="180">
        <f t="shared" si="9"/>
        <v>0</v>
      </c>
      <c r="AD39" s="180">
        <f t="shared" si="10"/>
        <v>0</v>
      </c>
      <c r="AE39" s="182">
        <f t="shared" si="11"/>
        <v>0</v>
      </c>
    </row>
    <row r="40" spans="10:31">
      <c r="J40" s="28">
        <v>36</v>
      </c>
      <c r="K40" s="183"/>
      <c r="L40" s="184"/>
      <c r="M40" s="184"/>
      <c r="N40" s="185"/>
      <c r="O40" s="186"/>
      <c r="P40" s="186"/>
      <c r="Q40" s="186"/>
      <c r="R40" s="180">
        <f t="shared" si="6"/>
        <v>0</v>
      </c>
      <c r="S40" s="180">
        <f t="shared" si="7"/>
        <v>0</v>
      </c>
      <c r="T40" s="181">
        <f t="shared" si="8"/>
        <v>0</v>
      </c>
      <c r="U40" s="28">
        <v>36</v>
      </c>
      <c r="V40" s="183"/>
      <c r="W40" s="184"/>
      <c r="X40" s="184"/>
      <c r="Y40" s="185"/>
      <c r="Z40" s="192"/>
      <c r="AA40" s="192"/>
      <c r="AB40" s="192"/>
      <c r="AC40" s="180">
        <f t="shared" si="9"/>
        <v>0</v>
      </c>
      <c r="AD40" s="180">
        <f t="shared" si="10"/>
        <v>0</v>
      </c>
      <c r="AE40" s="182">
        <f t="shared" si="11"/>
        <v>0</v>
      </c>
    </row>
    <row r="41" spans="10:31">
      <c r="J41" s="28">
        <v>37</v>
      </c>
      <c r="K41" s="183"/>
      <c r="L41" s="184"/>
      <c r="M41" s="184"/>
      <c r="N41" s="185"/>
      <c r="O41" s="186"/>
      <c r="P41" s="186"/>
      <c r="Q41" s="186"/>
      <c r="R41" s="180">
        <f t="shared" si="6"/>
        <v>0</v>
      </c>
      <c r="S41" s="180">
        <f t="shared" si="7"/>
        <v>0</v>
      </c>
      <c r="T41" s="181">
        <f t="shared" si="8"/>
        <v>0</v>
      </c>
      <c r="U41" s="28">
        <v>37</v>
      </c>
      <c r="V41" s="183"/>
      <c r="W41" s="184"/>
      <c r="X41" s="184"/>
      <c r="Y41" s="185"/>
      <c r="Z41" s="192"/>
      <c r="AA41" s="192"/>
      <c r="AB41" s="192"/>
      <c r="AC41" s="180">
        <f t="shared" si="9"/>
        <v>0</v>
      </c>
      <c r="AD41" s="180">
        <f t="shared" si="10"/>
        <v>0</v>
      </c>
      <c r="AE41" s="182">
        <f t="shared" si="11"/>
        <v>0</v>
      </c>
    </row>
    <row r="42" spans="10:31">
      <c r="J42" s="28">
        <v>38</v>
      </c>
      <c r="K42" s="183"/>
      <c r="L42" s="184"/>
      <c r="M42" s="184"/>
      <c r="N42" s="185"/>
      <c r="O42" s="186"/>
      <c r="P42" s="186"/>
      <c r="Q42" s="186"/>
      <c r="R42" s="180">
        <f t="shared" si="6"/>
        <v>0</v>
      </c>
      <c r="S42" s="180">
        <f t="shared" si="7"/>
        <v>0</v>
      </c>
      <c r="T42" s="181">
        <f t="shared" si="8"/>
        <v>0</v>
      </c>
      <c r="U42" s="28">
        <v>38</v>
      </c>
      <c r="V42" s="183"/>
      <c r="W42" s="184"/>
      <c r="X42" s="184"/>
      <c r="Y42" s="185"/>
      <c r="Z42" s="192"/>
      <c r="AA42" s="192"/>
      <c r="AB42" s="192"/>
      <c r="AC42" s="180">
        <f t="shared" si="9"/>
        <v>0</v>
      </c>
      <c r="AD42" s="180">
        <f t="shared" si="10"/>
        <v>0</v>
      </c>
      <c r="AE42" s="182">
        <f t="shared" si="11"/>
        <v>0</v>
      </c>
    </row>
    <row r="43" spans="10:31">
      <c r="J43" s="28">
        <v>39</v>
      </c>
      <c r="K43" s="183"/>
      <c r="L43" s="184"/>
      <c r="M43" s="184"/>
      <c r="N43" s="185"/>
      <c r="O43" s="186"/>
      <c r="P43" s="186"/>
      <c r="Q43" s="186"/>
      <c r="R43" s="180">
        <f t="shared" si="6"/>
        <v>0</v>
      </c>
      <c r="S43" s="180">
        <f t="shared" si="7"/>
        <v>0</v>
      </c>
      <c r="T43" s="181">
        <f t="shared" si="8"/>
        <v>0</v>
      </c>
      <c r="U43" s="28">
        <v>39</v>
      </c>
      <c r="V43" s="183"/>
      <c r="W43" s="184"/>
      <c r="X43" s="184"/>
      <c r="Y43" s="185"/>
      <c r="Z43" s="192"/>
      <c r="AA43" s="192"/>
      <c r="AB43" s="192"/>
      <c r="AC43" s="180">
        <f t="shared" si="9"/>
        <v>0</v>
      </c>
      <c r="AD43" s="180">
        <f t="shared" si="10"/>
        <v>0</v>
      </c>
      <c r="AE43" s="182">
        <f t="shared" si="11"/>
        <v>0</v>
      </c>
    </row>
    <row r="44" spans="10:31">
      <c r="J44" s="28">
        <v>40</v>
      </c>
      <c r="K44" s="183"/>
      <c r="L44" s="184"/>
      <c r="M44" s="184"/>
      <c r="N44" s="185"/>
      <c r="O44" s="186"/>
      <c r="P44" s="186"/>
      <c r="Q44" s="186"/>
      <c r="R44" s="180">
        <f t="shared" si="6"/>
        <v>0</v>
      </c>
      <c r="S44" s="180">
        <f t="shared" si="7"/>
        <v>0</v>
      </c>
      <c r="T44" s="181">
        <f t="shared" si="8"/>
        <v>0</v>
      </c>
      <c r="U44" s="28">
        <v>40</v>
      </c>
      <c r="V44" s="183"/>
      <c r="W44" s="184"/>
      <c r="X44" s="184"/>
      <c r="Y44" s="185"/>
      <c r="Z44" s="192"/>
      <c r="AA44" s="192"/>
      <c r="AB44" s="192"/>
      <c r="AC44" s="180">
        <f t="shared" si="9"/>
        <v>0</v>
      </c>
      <c r="AD44" s="180">
        <f t="shared" si="10"/>
        <v>0</v>
      </c>
      <c r="AE44" s="182">
        <f t="shared" si="11"/>
        <v>0</v>
      </c>
    </row>
    <row r="45" spans="10:31">
      <c r="J45" s="28">
        <v>41</v>
      </c>
      <c r="K45" s="183"/>
      <c r="L45" s="184"/>
      <c r="M45" s="184"/>
      <c r="N45" s="185"/>
      <c r="O45" s="186"/>
      <c r="P45" s="186"/>
      <c r="Q45" s="186"/>
      <c r="R45" s="180">
        <f t="shared" si="6"/>
        <v>0</v>
      </c>
      <c r="S45" s="180">
        <f t="shared" si="7"/>
        <v>0</v>
      </c>
      <c r="T45" s="181">
        <f t="shared" si="8"/>
        <v>0</v>
      </c>
      <c r="U45" s="28">
        <v>41</v>
      </c>
      <c r="V45" s="183"/>
      <c r="W45" s="184"/>
      <c r="X45" s="184"/>
      <c r="Y45" s="185"/>
      <c r="Z45" s="192"/>
      <c r="AA45" s="192"/>
      <c r="AB45" s="192"/>
      <c r="AC45" s="180">
        <f t="shared" si="9"/>
        <v>0</v>
      </c>
      <c r="AD45" s="180">
        <f t="shared" si="10"/>
        <v>0</v>
      </c>
      <c r="AE45" s="182">
        <f t="shared" si="11"/>
        <v>0</v>
      </c>
    </row>
    <row r="46" spans="10:31">
      <c r="J46" s="28">
        <v>42</v>
      </c>
      <c r="K46" s="183"/>
      <c r="L46" s="184"/>
      <c r="M46" s="184"/>
      <c r="N46" s="185"/>
      <c r="O46" s="186"/>
      <c r="P46" s="186"/>
      <c r="Q46" s="186"/>
      <c r="R46" s="180">
        <f t="shared" si="6"/>
        <v>0</v>
      </c>
      <c r="S46" s="180">
        <f t="shared" si="7"/>
        <v>0</v>
      </c>
      <c r="T46" s="181">
        <f t="shared" si="8"/>
        <v>0</v>
      </c>
      <c r="U46" s="28">
        <v>42</v>
      </c>
      <c r="V46" s="183"/>
      <c r="W46" s="184"/>
      <c r="X46" s="184"/>
      <c r="Y46" s="185"/>
      <c r="Z46" s="192"/>
      <c r="AA46" s="192"/>
      <c r="AB46" s="192"/>
      <c r="AC46" s="180">
        <f t="shared" si="9"/>
        <v>0</v>
      </c>
      <c r="AD46" s="180">
        <f t="shared" si="10"/>
        <v>0</v>
      </c>
      <c r="AE46" s="182">
        <f t="shared" si="11"/>
        <v>0</v>
      </c>
    </row>
    <row r="47" spans="10:31">
      <c r="J47" s="28">
        <v>43</v>
      </c>
      <c r="K47" s="183"/>
      <c r="L47" s="184"/>
      <c r="M47" s="184"/>
      <c r="N47" s="185"/>
      <c r="O47" s="186"/>
      <c r="P47" s="186"/>
      <c r="Q47" s="186"/>
      <c r="R47" s="180">
        <f t="shared" si="6"/>
        <v>0</v>
      </c>
      <c r="S47" s="180">
        <f t="shared" si="7"/>
        <v>0</v>
      </c>
      <c r="T47" s="181">
        <f t="shared" si="8"/>
        <v>0</v>
      </c>
      <c r="U47" s="28">
        <v>43</v>
      </c>
      <c r="V47" s="183"/>
      <c r="W47" s="184"/>
      <c r="X47" s="184"/>
      <c r="Y47" s="185"/>
      <c r="Z47" s="192"/>
      <c r="AA47" s="192"/>
      <c r="AB47" s="192"/>
      <c r="AC47" s="180">
        <f t="shared" si="9"/>
        <v>0</v>
      </c>
      <c r="AD47" s="180">
        <f t="shared" si="10"/>
        <v>0</v>
      </c>
      <c r="AE47" s="182">
        <f t="shared" si="11"/>
        <v>0</v>
      </c>
    </row>
    <row r="48" spans="10:31">
      <c r="J48" s="28">
        <v>44</v>
      </c>
      <c r="K48" s="183"/>
      <c r="L48" s="184"/>
      <c r="M48" s="184"/>
      <c r="N48" s="185"/>
      <c r="O48" s="186"/>
      <c r="P48" s="186"/>
      <c r="Q48" s="186"/>
      <c r="R48" s="180">
        <f t="shared" si="6"/>
        <v>0</v>
      </c>
      <c r="S48" s="180">
        <f t="shared" si="7"/>
        <v>0</v>
      </c>
      <c r="T48" s="181">
        <f t="shared" si="8"/>
        <v>0</v>
      </c>
      <c r="U48" s="28">
        <v>44</v>
      </c>
      <c r="V48" s="183"/>
      <c r="W48" s="184"/>
      <c r="X48" s="184"/>
      <c r="Y48" s="185"/>
      <c r="Z48" s="192"/>
      <c r="AA48" s="192"/>
      <c r="AB48" s="192"/>
      <c r="AC48" s="180">
        <f t="shared" si="9"/>
        <v>0</v>
      </c>
      <c r="AD48" s="180">
        <f t="shared" si="10"/>
        <v>0</v>
      </c>
      <c r="AE48" s="182">
        <f t="shared" si="11"/>
        <v>0</v>
      </c>
    </row>
    <row r="49" spans="10:31">
      <c r="J49" s="28">
        <v>45</v>
      </c>
      <c r="K49" s="183"/>
      <c r="L49" s="184"/>
      <c r="M49" s="184"/>
      <c r="N49" s="185"/>
      <c r="O49" s="186"/>
      <c r="P49" s="186"/>
      <c r="Q49" s="186"/>
      <c r="R49" s="180">
        <f t="shared" si="6"/>
        <v>0</v>
      </c>
      <c r="S49" s="180">
        <f t="shared" si="7"/>
        <v>0</v>
      </c>
      <c r="T49" s="181">
        <f t="shared" si="8"/>
        <v>0</v>
      </c>
      <c r="U49" s="28">
        <v>45</v>
      </c>
      <c r="V49" s="183"/>
      <c r="W49" s="184"/>
      <c r="X49" s="184"/>
      <c r="Y49" s="185"/>
      <c r="Z49" s="192"/>
      <c r="AA49" s="192"/>
      <c r="AB49" s="192"/>
      <c r="AC49" s="180">
        <f t="shared" si="9"/>
        <v>0</v>
      </c>
      <c r="AD49" s="180">
        <f t="shared" si="10"/>
        <v>0</v>
      </c>
      <c r="AE49" s="182">
        <f t="shared" si="11"/>
        <v>0</v>
      </c>
    </row>
    <row r="50" spans="10:31">
      <c r="J50" s="28">
        <v>46</v>
      </c>
      <c r="K50" s="183"/>
      <c r="L50" s="184"/>
      <c r="M50" s="184"/>
      <c r="N50" s="185"/>
      <c r="O50" s="186"/>
      <c r="P50" s="186"/>
      <c r="Q50" s="186"/>
      <c r="R50" s="180">
        <f t="shared" si="6"/>
        <v>0</v>
      </c>
      <c r="S50" s="180">
        <f t="shared" si="7"/>
        <v>0</v>
      </c>
      <c r="T50" s="181">
        <f t="shared" si="8"/>
        <v>0</v>
      </c>
      <c r="U50" s="28">
        <v>46</v>
      </c>
      <c r="V50" s="183"/>
      <c r="W50" s="184"/>
      <c r="X50" s="184"/>
      <c r="Y50" s="185"/>
      <c r="Z50" s="192"/>
      <c r="AA50" s="192"/>
      <c r="AB50" s="192"/>
      <c r="AC50" s="180">
        <f t="shared" si="9"/>
        <v>0</v>
      </c>
      <c r="AD50" s="180">
        <f t="shared" si="10"/>
        <v>0</v>
      </c>
      <c r="AE50" s="182">
        <f t="shared" si="11"/>
        <v>0</v>
      </c>
    </row>
    <row r="51" spans="10:31">
      <c r="J51" s="28">
        <v>47</v>
      </c>
      <c r="K51" s="183"/>
      <c r="L51" s="184"/>
      <c r="M51" s="184"/>
      <c r="N51" s="185"/>
      <c r="O51" s="186"/>
      <c r="P51" s="186"/>
      <c r="Q51" s="186"/>
      <c r="R51" s="180">
        <f t="shared" si="6"/>
        <v>0</v>
      </c>
      <c r="S51" s="180">
        <f t="shared" si="7"/>
        <v>0</v>
      </c>
      <c r="T51" s="181">
        <f t="shared" si="8"/>
        <v>0</v>
      </c>
      <c r="U51" s="28">
        <v>47</v>
      </c>
      <c r="V51" s="183"/>
      <c r="W51" s="184"/>
      <c r="X51" s="184"/>
      <c r="Y51" s="185"/>
      <c r="Z51" s="192"/>
      <c r="AA51" s="192"/>
      <c r="AB51" s="192"/>
      <c r="AC51" s="180">
        <f t="shared" si="9"/>
        <v>0</v>
      </c>
      <c r="AD51" s="180">
        <f t="shared" si="10"/>
        <v>0</v>
      </c>
      <c r="AE51" s="182">
        <f t="shared" si="11"/>
        <v>0</v>
      </c>
    </row>
    <row r="52" spans="10:31">
      <c r="J52" s="28">
        <v>48</v>
      </c>
      <c r="K52" s="183"/>
      <c r="L52" s="184"/>
      <c r="M52" s="184"/>
      <c r="N52" s="185"/>
      <c r="O52" s="186"/>
      <c r="P52" s="186"/>
      <c r="Q52" s="186"/>
      <c r="R52" s="180">
        <f t="shared" si="6"/>
        <v>0</v>
      </c>
      <c r="S52" s="180">
        <f t="shared" si="7"/>
        <v>0</v>
      </c>
      <c r="T52" s="181">
        <f t="shared" si="8"/>
        <v>0</v>
      </c>
      <c r="U52" s="28">
        <v>48</v>
      </c>
      <c r="V52" s="183"/>
      <c r="W52" s="184"/>
      <c r="X52" s="184"/>
      <c r="Y52" s="185"/>
      <c r="Z52" s="192"/>
      <c r="AA52" s="192"/>
      <c r="AB52" s="192"/>
      <c r="AC52" s="180">
        <f t="shared" si="9"/>
        <v>0</v>
      </c>
      <c r="AD52" s="180">
        <f t="shared" si="10"/>
        <v>0</v>
      </c>
      <c r="AE52" s="182">
        <f t="shared" si="11"/>
        <v>0</v>
      </c>
    </row>
    <row r="53" spans="10:31">
      <c r="J53" s="28">
        <v>49</v>
      </c>
      <c r="K53" s="183"/>
      <c r="L53" s="184"/>
      <c r="M53" s="184"/>
      <c r="N53" s="185"/>
      <c r="O53" s="186"/>
      <c r="P53" s="186"/>
      <c r="Q53" s="186"/>
      <c r="R53" s="180">
        <f t="shared" si="6"/>
        <v>0</v>
      </c>
      <c r="S53" s="180">
        <f t="shared" si="7"/>
        <v>0</v>
      </c>
      <c r="T53" s="181">
        <f t="shared" si="8"/>
        <v>0</v>
      </c>
      <c r="U53" s="28">
        <v>49</v>
      </c>
      <c r="V53" s="183"/>
      <c r="W53" s="184"/>
      <c r="X53" s="184"/>
      <c r="Y53" s="185"/>
      <c r="Z53" s="192"/>
      <c r="AA53" s="192"/>
      <c r="AB53" s="192"/>
      <c r="AC53" s="180">
        <f t="shared" si="9"/>
        <v>0</v>
      </c>
      <c r="AD53" s="180">
        <f t="shared" si="10"/>
        <v>0</v>
      </c>
      <c r="AE53" s="182">
        <f t="shared" si="11"/>
        <v>0</v>
      </c>
    </row>
    <row r="54" spans="10:31" ht="15" thickBot="1">
      <c r="J54" s="28">
        <v>50</v>
      </c>
      <c r="K54" s="183"/>
      <c r="L54" s="184"/>
      <c r="M54" s="184"/>
      <c r="N54" s="185"/>
      <c r="O54" s="186"/>
      <c r="P54" s="186"/>
      <c r="Q54" s="186"/>
      <c r="R54" s="180">
        <f t="shared" si="6"/>
        <v>0</v>
      </c>
      <c r="S54" s="180">
        <f t="shared" si="7"/>
        <v>0</v>
      </c>
      <c r="T54" s="181">
        <f t="shared" si="8"/>
        <v>0</v>
      </c>
      <c r="U54" s="28">
        <v>50</v>
      </c>
      <c r="V54" s="183"/>
      <c r="W54" s="184"/>
      <c r="X54" s="184"/>
      <c r="Y54" s="185"/>
      <c r="Z54" s="192"/>
      <c r="AA54" s="192"/>
      <c r="AB54" s="192"/>
      <c r="AC54" s="180">
        <f t="shared" si="9"/>
        <v>0</v>
      </c>
      <c r="AD54" s="180">
        <f t="shared" si="10"/>
        <v>0</v>
      </c>
      <c r="AE54" s="182">
        <f t="shared" si="11"/>
        <v>0</v>
      </c>
    </row>
    <row r="55" spans="10:31">
      <c r="R55" s="214"/>
      <c r="S55" s="214"/>
      <c r="T55" s="214"/>
    </row>
  </sheetData>
  <sheetProtection sheet="1" objects="1" scenarios="1" formatCells="0" formatColumns="0"/>
  <protectedRanges>
    <protectedRange sqref="J1 U1 A17:A25 V5:AB54 K5:Q54" name="Range1"/>
    <protectedRange sqref="B1:F3" name="Range1_1"/>
  </protectedRanges>
  <mergeCells count="36">
    <mergeCell ref="B22:D22"/>
    <mergeCell ref="B23:D23"/>
    <mergeCell ref="B24:D24"/>
    <mergeCell ref="B25:D25"/>
    <mergeCell ref="B17:D17"/>
    <mergeCell ref="B18:D18"/>
    <mergeCell ref="B19:D19"/>
    <mergeCell ref="B20:D20"/>
    <mergeCell ref="B21:D21"/>
    <mergeCell ref="U4:V4"/>
    <mergeCell ref="W4:Y4"/>
    <mergeCell ref="Z4:AB4"/>
    <mergeCell ref="O2:Q2"/>
    <mergeCell ref="U2:U3"/>
    <mergeCell ref="V2:V3"/>
    <mergeCell ref="W2:Y2"/>
    <mergeCell ref="U1:AE1"/>
    <mergeCell ref="J2:J3"/>
    <mergeCell ref="K2:K3"/>
    <mergeCell ref="L2:N2"/>
    <mergeCell ref="Z2:AB2"/>
    <mergeCell ref="AC2:AE2"/>
    <mergeCell ref="A15:D16"/>
    <mergeCell ref="B5:C5"/>
    <mergeCell ref="D5:G5"/>
    <mergeCell ref="R2:T2"/>
    <mergeCell ref="D6:E6"/>
    <mergeCell ref="F6:G6"/>
    <mergeCell ref="J4:K4"/>
    <mergeCell ref="L4:N4"/>
    <mergeCell ref="O4:Q4"/>
    <mergeCell ref="B1:G1"/>
    <mergeCell ref="B2:G2"/>
    <mergeCell ref="B3:G3"/>
    <mergeCell ref="J1:T1"/>
    <mergeCell ref="A14:D14"/>
  </mergeCells>
  <conditionalFormatting sqref="A17:A19">
    <cfRule type="expression" dxfId="3" priority="17">
      <formula>$A17&lt;&gt;$H17</formula>
    </cfRule>
  </conditionalFormatting>
  <conditionalFormatting sqref="H23:H225">
    <cfRule type="expression" dxfId="2" priority="1">
      <formula>$A26&lt;&gt;$H26</formula>
    </cfRule>
  </conditionalFormatting>
  <pageMargins left="0.7" right="0.7" top="0.75" bottom="0.75" header="0.3" footer="0.3"/>
  <pageSetup paperSize="3" scale="84" orientation="portrait" r:id="rId1"/>
  <headerFooter>
    <oddHeader>&amp;C&amp;"-,Bold"&amp;12Template - Intersection Benefits&amp;RPage &amp;P of &amp;N</oddHeader>
  </headerFooter>
  <colBreaks count="2" manualBreakCount="2">
    <brk id="9" max="72" man="1"/>
    <brk id="20" max="72"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59999389629810485"/>
  </sheetPr>
  <dimension ref="A1:AO54"/>
  <sheetViews>
    <sheetView zoomScaleNormal="100" workbookViewId="0">
      <selection activeCell="F7" sqref="F7"/>
    </sheetView>
  </sheetViews>
  <sheetFormatPr defaultColWidth="9.109375" defaultRowHeight="14.4"/>
  <cols>
    <col min="1" max="1" width="15.5546875" style="4" customWidth="1"/>
    <col min="2" max="2" width="15.44140625" style="4" bestFit="1" customWidth="1"/>
    <col min="3" max="3" width="11.88671875" style="4" bestFit="1" customWidth="1"/>
    <col min="4" max="4" width="10.5546875" style="4" customWidth="1"/>
    <col min="5" max="5" width="10.5546875" style="4" bestFit="1" customWidth="1"/>
    <col min="6" max="6" width="9.109375" style="4"/>
    <col min="7" max="7" width="13.5546875" style="4" bestFit="1" customWidth="1"/>
    <col min="8" max="8" width="5.5546875" style="4" hidden="1" customWidth="1"/>
    <col min="9" max="9" width="2.109375" style="4" customWidth="1"/>
    <col min="10" max="10" width="4" style="4" bestFit="1" customWidth="1"/>
    <col min="11" max="11" width="16.5546875" style="4" bestFit="1" customWidth="1"/>
    <col min="12" max="12" width="13.5546875" style="56" bestFit="1" customWidth="1"/>
    <col min="13" max="13" width="10.44140625" style="4" bestFit="1" customWidth="1"/>
    <col min="14" max="22" width="9.109375" style="4"/>
    <col min="23" max="25" width="11" style="4" customWidth="1"/>
    <col min="26" max="26" width="4" style="4" bestFit="1" customWidth="1"/>
    <col min="27" max="27" width="20.44140625" style="4" bestFit="1" customWidth="1"/>
    <col min="28" max="28" width="13.5546875" style="56" bestFit="1" customWidth="1"/>
    <col min="29" max="29" width="10.44140625" style="4" bestFit="1" customWidth="1"/>
    <col min="30" max="32" width="9.109375" style="4"/>
    <col min="33" max="33" width="8.88671875" style="4" customWidth="1"/>
    <col min="34" max="38" width="9.109375" style="4"/>
    <col min="39" max="41" width="10" style="4" customWidth="1"/>
    <col min="42" max="16384" width="9.109375" style="4"/>
  </cols>
  <sheetData>
    <row r="1" spans="1:41" customFormat="1" ht="15" customHeight="1" thickBot="1">
      <c r="A1" s="142" t="s">
        <v>18</v>
      </c>
      <c r="B1" s="306" t="s">
        <v>19</v>
      </c>
      <c r="C1" s="307"/>
      <c r="D1" s="307"/>
      <c r="E1" s="307"/>
      <c r="F1" s="307"/>
      <c r="G1" s="308"/>
      <c r="H1" s="4"/>
      <c r="I1" s="4"/>
      <c r="J1" s="327" t="s">
        <v>81</v>
      </c>
      <c r="K1" s="328"/>
      <c r="L1" s="328"/>
      <c r="M1" s="328"/>
      <c r="N1" s="328"/>
      <c r="O1" s="328"/>
      <c r="P1" s="328"/>
      <c r="Q1" s="328"/>
      <c r="R1" s="328"/>
      <c r="S1" s="328"/>
      <c r="T1" s="328"/>
      <c r="U1" s="328"/>
      <c r="V1" s="328"/>
      <c r="W1" s="328"/>
      <c r="X1" s="328"/>
      <c r="Y1" s="329"/>
      <c r="Z1" s="327" t="s">
        <v>84</v>
      </c>
      <c r="AA1" s="328"/>
      <c r="AB1" s="328"/>
      <c r="AC1" s="328"/>
      <c r="AD1" s="328"/>
      <c r="AE1" s="328"/>
      <c r="AF1" s="328"/>
      <c r="AG1" s="328"/>
      <c r="AH1" s="328"/>
      <c r="AI1" s="328"/>
      <c r="AJ1" s="328"/>
      <c r="AK1" s="328"/>
      <c r="AL1" s="328"/>
      <c r="AM1" s="328"/>
      <c r="AN1" s="328"/>
      <c r="AO1" s="329"/>
    </row>
    <row r="2" spans="1:41" customFormat="1" ht="15" customHeight="1">
      <c r="A2" s="143" t="s">
        <v>162</v>
      </c>
      <c r="B2" s="320" t="s">
        <v>20</v>
      </c>
      <c r="C2" s="321"/>
      <c r="D2" s="321"/>
      <c r="E2" s="321"/>
      <c r="F2" s="321"/>
      <c r="G2" s="322"/>
      <c r="H2" s="4"/>
      <c r="I2" s="4"/>
      <c r="J2" s="377" t="s">
        <v>75</v>
      </c>
      <c r="K2" s="370" t="s">
        <v>73</v>
      </c>
      <c r="L2" s="370" t="s">
        <v>74</v>
      </c>
      <c r="M2" s="375" t="s">
        <v>76</v>
      </c>
      <c r="N2" s="372" t="s">
        <v>77</v>
      </c>
      <c r="O2" s="373"/>
      <c r="P2" s="374"/>
      <c r="Q2" s="365" t="s">
        <v>80</v>
      </c>
      <c r="R2" s="366"/>
      <c r="S2" s="366"/>
      <c r="T2" s="366" t="s">
        <v>72</v>
      </c>
      <c r="U2" s="366"/>
      <c r="V2" s="366"/>
      <c r="W2" s="366" t="s">
        <v>82</v>
      </c>
      <c r="X2" s="366"/>
      <c r="Y2" s="369"/>
      <c r="Z2" s="377" t="s">
        <v>75</v>
      </c>
      <c r="AA2" s="370" t="s">
        <v>73</v>
      </c>
      <c r="AB2" s="370" t="s">
        <v>74</v>
      </c>
      <c r="AC2" s="370" t="s">
        <v>76</v>
      </c>
      <c r="AD2" s="372" t="s">
        <v>77</v>
      </c>
      <c r="AE2" s="373"/>
      <c r="AF2" s="374"/>
      <c r="AG2" s="365" t="s">
        <v>80</v>
      </c>
      <c r="AH2" s="366"/>
      <c r="AI2" s="366"/>
      <c r="AJ2" s="366" t="s">
        <v>72</v>
      </c>
      <c r="AK2" s="366"/>
      <c r="AL2" s="366"/>
      <c r="AM2" s="366" t="s">
        <v>82</v>
      </c>
      <c r="AN2" s="366"/>
      <c r="AO2" s="369"/>
    </row>
    <row r="3" spans="1:41" customFormat="1" ht="21.6" thickBot="1">
      <c r="A3" s="144" t="s">
        <v>164</v>
      </c>
      <c r="B3" s="317" t="s">
        <v>22</v>
      </c>
      <c r="C3" s="318"/>
      <c r="D3" s="318"/>
      <c r="E3" s="318"/>
      <c r="F3" s="318"/>
      <c r="G3" s="319"/>
      <c r="H3" s="4"/>
      <c r="I3" s="4"/>
      <c r="J3" s="378"/>
      <c r="K3" s="371"/>
      <c r="L3" s="371"/>
      <c r="M3" s="376"/>
      <c r="N3" s="25" t="s">
        <v>78</v>
      </c>
      <c r="O3" s="25" t="s">
        <v>63</v>
      </c>
      <c r="P3" s="26" t="s">
        <v>79</v>
      </c>
      <c r="Q3" s="29" t="s">
        <v>78</v>
      </c>
      <c r="R3" s="25" t="s">
        <v>63</v>
      </c>
      <c r="S3" s="25" t="s">
        <v>79</v>
      </c>
      <c r="T3" s="25" t="s">
        <v>78</v>
      </c>
      <c r="U3" s="25" t="s">
        <v>63</v>
      </c>
      <c r="V3" s="25" t="s">
        <v>79</v>
      </c>
      <c r="W3" s="25" t="s">
        <v>78</v>
      </c>
      <c r="X3" s="25" t="s">
        <v>63</v>
      </c>
      <c r="Y3" s="26" t="s">
        <v>79</v>
      </c>
      <c r="Z3" s="378"/>
      <c r="AA3" s="371"/>
      <c r="AB3" s="371"/>
      <c r="AC3" s="371"/>
      <c r="AD3" s="25" t="s">
        <v>78</v>
      </c>
      <c r="AE3" s="25" t="s">
        <v>63</v>
      </c>
      <c r="AF3" s="26" t="s">
        <v>79</v>
      </c>
      <c r="AG3" s="29" t="s">
        <v>78</v>
      </c>
      <c r="AH3" s="25" t="s">
        <v>63</v>
      </c>
      <c r="AI3" s="25" t="s">
        <v>79</v>
      </c>
      <c r="AJ3" s="25" t="s">
        <v>78</v>
      </c>
      <c r="AK3" s="25" t="s">
        <v>63</v>
      </c>
      <c r="AL3" s="25" t="s">
        <v>79</v>
      </c>
      <c r="AM3" s="25" t="s">
        <v>78</v>
      </c>
      <c r="AN3" s="25" t="s">
        <v>63</v>
      </c>
      <c r="AO3" s="26" t="s">
        <v>79</v>
      </c>
    </row>
    <row r="4" spans="1:41" customFormat="1" ht="21.6" thickBot="1">
      <c r="A4" s="139"/>
      <c r="B4" s="4"/>
      <c r="C4" s="4"/>
      <c r="D4" s="4"/>
      <c r="E4" s="4"/>
      <c r="F4" s="4"/>
      <c r="G4" s="4"/>
      <c r="H4" s="4"/>
      <c r="I4" s="4"/>
      <c r="J4" s="345" t="s">
        <v>83</v>
      </c>
      <c r="K4" s="346"/>
      <c r="L4" s="368"/>
      <c r="M4" s="24">
        <f>SUM(M5:M54)</f>
        <v>0</v>
      </c>
      <c r="N4" s="347" t="s">
        <v>83</v>
      </c>
      <c r="O4" s="347"/>
      <c r="P4" s="347"/>
      <c r="Q4" s="31" t="e">
        <f>SUMPRODUCT($M$5:$M$54,Q5:Q54)/SUM($M$5:$M$54)</f>
        <v>#DIV/0!</v>
      </c>
      <c r="R4" s="31" t="e">
        <f>SUMPRODUCT($M$5:$M$54,R5:R54)/SUM($M$5:$M$54)</f>
        <v>#DIV/0!</v>
      </c>
      <c r="S4" s="31" t="e">
        <f>SUMPRODUCT($M$5:$M$54,S5:S54)/SUM($M$5:$M$54)</f>
        <v>#DIV/0!</v>
      </c>
      <c r="T4" s="379"/>
      <c r="U4" s="379"/>
      <c r="V4" s="380"/>
      <c r="W4" s="31">
        <f>SUM(W5:W54)</f>
        <v>0</v>
      </c>
      <c r="X4" s="31">
        <f>SUM(X5:X54)</f>
        <v>0</v>
      </c>
      <c r="Y4" s="32">
        <f>SUM(Y5:Y54)</f>
        <v>0</v>
      </c>
      <c r="Z4" s="346" t="s">
        <v>83</v>
      </c>
      <c r="AA4" s="346"/>
      <c r="AB4" s="368"/>
      <c r="AC4" s="24">
        <f>SUM(AC5:AC54)</f>
        <v>0</v>
      </c>
      <c r="AD4" s="346" t="s">
        <v>83</v>
      </c>
      <c r="AE4" s="346"/>
      <c r="AF4" s="368"/>
      <c r="AG4" s="30" t="e">
        <f>SUMPRODUCT($AC$5:$AC$54,AG5:AG54)/SUM($AC$5:$AC$54)</f>
        <v>#DIV/0!</v>
      </c>
      <c r="AH4" s="31" t="e">
        <f>SUMPRODUCT($AC$5:$AC$54,AH5:AH54)/SUM($AC$5:$AC$54)</f>
        <v>#DIV/0!</v>
      </c>
      <c r="AI4" s="31" t="e">
        <f>SUMPRODUCT($AC$5:$AC$54,AI5:AI54)/SUM($AC$5:$AC$54)</f>
        <v>#DIV/0!</v>
      </c>
      <c r="AJ4" s="348" t="s">
        <v>83</v>
      </c>
      <c r="AK4" s="348"/>
      <c r="AL4" s="348"/>
      <c r="AM4" s="31">
        <f>SUM(AM5:AM54)</f>
        <v>0</v>
      </c>
      <c r="AN4" s="31">
        <f>SUM(AN5:AN54)</f>
        <v>0</v>
      </c>
      <c r="AO4" s="32">
        <f>SUM(AO5:AO54)</f>
        <v>0</v>
      </c>
    </row>
    <row r="5" spans="1:41" customFormat="1">
      <c r="A5" s="22" t="s">
        <v>69</v>
      </c>
      <c r="B5" s="361" t="s">
        <v>85</v>
      </c>
      <c r="C5" s="361"/>
      <c r="D5" s="339" t="s">
        <v>68</v>
      </c>
      <c r="E5" s="339"/>
      <c r="F5" s="339"/>
      <c r="G5" s="339"/>
      <c r="H5" s="4"/>
      <c r="I5" s="4"/>
      <c r="J5" s="27">
        <v>1</v>
      </c>
      <c r="K5" s="176"/>
      <c r="L5" s="177"/>
      <c r="M5" s="177"/>
      <c r="N5" s="177"/>
      <c r="O5" s="177"/>
      <c r="P5" s="178"/>
      <c r="Q5" s="215"/>
      <c r="R5" s="216"/>
      <c r="S5" s="216"/>
      <c r="T5" s="217" t="str">
        <f t="shared" ref="T5" si="0">IFERROR($M5*3600/(Q5*5280),"")</f>
        <v/>
      </c>
      <c r="U5" s="217" t="str">
        <f t="shared" ref="U5" si="1">IFERROR($M5*3600/(R5*5280),"")</f>
        <v/>
      </c>
      <c r="V5" s="217" t="str">
        <f t="shared" ref="V5" si="2">IFERROR($M5*3600/(S5*5280),"")</f>
        <v/>
      </c>
      <c r="W5" s="217" t="str">
        <f t="shared" ref="W5" si="3">IFERROR(N5*T5/3600*$A$23,"")</f>
        <v/>
      </c>
      <c r="X5" s="217" t="str">
        <f t="shared" ref="X5" si="4">IFERROR(O5*U5/3600*$A$24,"")</f>
        <v/>
      </c>
      <c r="Y5" s="218" t="str">
        <f t="shared" ref="Y5" si="5">IFERROR(P5*V5/3600*$A$25,"")</f>
        <v/>
      </c>
      <c r="Z5" s="27">
        <v>1</v>
      </c>
      <c r="AA5" s="176"/>
      <c r="AB5" s="184"/>
      <c r="AC5" s="177"/>
      <c r="AD5" s="177"/>
      <c r="AE5" s="177"/>
      <c r="AF5" s="178"/>
      <c r="AG5" s="215"/>
      <c r="AH5" s="216"/>
      <c r="AI5" s="216"/>
      <c r="AJ5" s="217" t="str">
        <f t="shared" ref="AJ5" si="6">IFERROR($AC5*3600/(AG5*5280),"")</f>
        <v/>
      </c>
      <c r="AK5" s="217" t="str">
        <f t="shared" ref="AK5" si="7">IFERROR($AC5*3600/(AH5*5280),"")</f>
        <v/>
      </c>
      <c r="AL5" s="217" t="str">
        <f t="shared" ref="AL5" si="8">IFERROR($AC5*3600/(AI5*5280),"")</f>
        <v/>
      </c>
      <c r="AM5" s="217" t="str">
        <f t="shared" ref="AM5" si="9">IFERROR(AD5*AJ5/3600*$A$23,"")</f>
        <v/>
      </c>
      <c r="AN5" s="217" t="str">
        <f t="shared" ref="AN5" si="10">IFERROR(AE5*AK5/3600*$A$24,"")</f>
        <v/>
      </c>
      <c r="AO5" s="218" t="str">
        <f t="shared" ref="AO5" si="11">IFERROR(AF5*AL5/3600*$A$25,"")</f>
        <v/>
      </c>
    </row>
    <row r="6" spans="1:41" customFormat="1">
      <c r="A6" s="22"/>
      <c r="B6" s="146" t="s">
        <v>81</v>
      </c>
      <c r="C6" s="23" t="s">
        <v>84</v>
      </c>
      <c r="D6" s="339" t="s">
        <v>66</v>
      </c>
      <c r="E6" s="339"/>
      <c r="F6" s="339" t="s">
        <v>67</v>
      </c>
      <c r="G6" s="339"/>
      <c r="H6" s="4"/>
      <c r="I6" s="4"/>
      <c r="J6" s="28">
        <v>2</v>
      </c>
      <c r="K6" s="183"/>
      <c r="L6" s="184"/>
      <c r="M6" s="184"/>
      <c r="N6" s="184"/>
      <c r="O6" s="184"/>
      <c r="P6" s="185"/>
      <c r="Q6" s="219"/>
      <c r="R6" s="220"/>
      <c r="S6" s="220"/>
      <c r="T6" s="221" t="str">
        <f t="shared" ref="T6:T54" si="12">IFERROR($M6*3600/(Q6*5280),"")</f>
        <v/>
      </c>
      <c r="U6" s="221" t="str">
        <f t="shared" ref="U6:U54" si="13">IFERROR($M6*3600/(R6*5280),"")</f>
        <v/>
      </c>
      <c r="V6" s="221" t="str">
        <f t="shared" ref="V6:V54" si="14">IFERROR($M6*3600/(S6*5280),"")</f>
        <v/>
      </c>
      <c r="W6" s="217" t="str">
        <f t="shared" ref="W6:W54" si="15">IFERROR(N6*T6/3600*$A$23,"")</f>
        <v/>
      </c>
      <c r="X6" s="217" t="str">
        <f t="shared" ref="X6:X54" si="16">IFERROR(O6*U6/3600*$A$24,"")</f>
        <v/>
      </c>
      <c r="Y6" s="218" t="str">
        <f t="shared" ref="Y6:Y54" si="17">IFERROR(P6*V6/3600*$A$25,"")</f>
        <v/>
      </c>
      <c r="Z6" s="28">
        <v>2</v>
      </c>
      <c r="AA6" s="183"/>
      <c r="AB6" s="184"/>
      <c r="AC6" s="184"/>
      <c r="AD6" s="184"/>
      <c r="AE6" s="184"/>
      <c r="AF6" s="185"/>
      <c r="AG6" s="219"/>
      <c r="AH6" s="220"/>
      <c r="AI6" s="220"/>
      <c r="AJ6" s="217" t="str">
        <f t="shared" ref="AJ6:AJ54" si="18">IFERROR($AC6*3600/(AG6*5280),"")</f>
        <v/>
      </c>
      <c r="AK6" s="217" t="str">
        <f t="shared" ref="AK6:AK54" si="19">IFERROR($AC6*3600/(AH6*5280),"")</f>
        <v/>
      </c>
      <c r="AL6" s="217" t="str">
        <f t="shared" ref="AL6:AL54" si="20">IFERROR($AC6*3600/(AI6*5280),"")</f>
        <v/>
      </c>
      <c r="AM6" s="217" t="str">
        <f t="shared" ref="AM6:AM54" si="21">IFERROR(AD6*AJ6/3600*$A$23,"")</f>
        <v/>
      </c>
      <c r="AN6" s="217" t="str">
        <f t="shared" ref="AN6:AN54" si="22">IFERROR(AE6*AK6/3600*$A$24,"")</f>
        <v/>
      </c>
      <c r="AO6" s="218" t="str">
        <f t="shared" ref="AO6:AO54" si="23">IFERROR(AF6*AL6/3600*$A$25,"")</f>
        <v/>
      </c>
    </row>
    <row r="7" spans="1:41" customFormat="1">
      <c r="A7" s="158"/>
      <c r="B7" s="160" t="s">
        <v>70</v>
      </c>
      <c r="C7" s="160" t="s">
        <v>70</v>
      </c>
      <c r="D7" s="160" t="s">
        <v>70</v>
      </c>
      <c r="E7" s="160" t="s">
        <v>71</v>
      </c>
      <c r="F7" s="160" t="s">
        <v>70</v>
      </c>
      <c r="G7" s="160" t="s">
        <v>71</v>
      </c>
      <c r="H7" s="4"/>
      <c r="I7" s="4"/>
      <c r="J7" s="28">
        <v>3</v>
      </c>
      <c r="K7" s="183"/>
      <c r="L7" s="184"/>
      <c r="M7" s="184"/>
      <c r="N7" s="184"/>
      <c r="O7" s="184"/>
      <c r="P7" s="185"/>
      <c r="Q7" s="219"/>
      <c r="R7" s="220"/>
      <c r="S7" s="220"/>
      <c r="T7" s="221" t="str">
        <f t="shared" si="12"/>
        <v/>
      </c>
      <c r="U7" s="221" t="str">
        <f t="shared" si="13"/>
        <v/>
      </c>
      <c r="V7" s="221" t="str">
        <f t="shared" si="14"/>
        <v/>
      </c>
      <c r="W7" s="217" t="str">
        <f t="shared" si="15"/>
        <v/>
      </c>
      <c r="X7" s="217" t="str">
        <f t="shared" si="16"/>
        <v/>
      </c>
      <c r="Y7" s="218" t="str">
        <f t="shared" si="17"/>
        <v/>
      </c>
      <c r="Z7" s="28">
        <v>3</v>
      </c>
      <c r="AA7" s="183"/>
      <c r="AB7" s="184"/>
      <c r="AC7" s="184"/>
      <c r="AD7" s="184"/>
      <c r="AE7" s="184"/>
      <c r="AF7" s="185"/>
      <c r="AG7" s="219"/>
      <c r="AH7" s="220"/>
      <c r="AI7" s="220"/>
      <c r="AJ7" s="217" t="str">
        <f t="shared" si="18"/>
        <v/>
      </c>
      <c r="AK7" s="217" t="str">
        <f t="shared" si="19"/>
        <v/>
      </c>
      <c r="AL7" s="217" t="str">
        <f t="shared" si="20"/>
        <v/>
      </c>
      <c r="AM7" s="217" t="str">
        <f t="shared" si="21"/>
        <v/>
      </c>
      <c r="AN7" s="217" t="str">
        <f t="shared" si="22"/>
        <v/>
      </c>
      <c r="AO7" s="218" t="str">
        <f t="shared" si="23"/>
        <v/>
      </c>
    </row>
    <row r="8" spans="1:41" customFormat="1">
      <c r="A8" s="222" t="s">
        <v>62</v>
      </c>
      <c r="B8" s="189">
        <f>'Freeway (HCS) Benefits'!W4</f>
        <v>0</v>
      </c>
      <c r="C8" s="189">
        <f>'Freeway (HCS) Benefits'!AM4</f>
        <v>0</v>
      </c>
      <c r="D8" s="189">
        <f>B8-C8</f>
        <v>0</v>
      </c>
      <c r="E8" s="191">
        <f>D8*$A$18*$A$22</f>
        <v>0</v>
      </c>
      <c r="F8" s="190">
        <f>D8*$A$17</f>
        <v>0</v>
      </c>
      <c r="G8" s="191">
        <f>F8*$A$18*$A$22</f>
        <v>0</v>
      </c>
      <c r="H8" s="4"/>
      <c r="I8" s="4"/>
      <c r="J8" s="28">
        <v>4</v>
      </c>
      <c r="K8" s="183"/>
      <c r="L8" s="184"/>
      <c r="M8" s="184"/>
      <c r="N8" s="184"/>
      <c r="O8" s="184"/>
      <c r="P8" s="185"/>
      <c r="Q8" s="219"/>
      <c r="R8" s="220"/>
      <c r="S8" s="220"/>
      <c r="T8" s="221" t="str">
        <f t="shared" si="12"/>
        <v/>
      </c>
      <c r="U8" s="221" t="str">
        <f t="shared" si="13"/>
        <v/>
      </c>
      <c r="V8" s="221" t="str">
        <f t="shared" si="14"/>
        <v/>
      </c>
      <c r="W8" s="217" t="str">
        <f t="shared" si="15"/>
        <v/>
      </c>
      <c r="X8" s="217" t="str">
        <f t="shared" si="16"/>
        <v/>
      </c>
      <c r="Y8" s="218" t="str">
        <f t="shared" si="17"/>
        <v/>
      </c>
      <c r="Z8" s="28">
        <v>4</v>
      </c>
      <c r="AA8" s="183"/>
      <c r="AB8" s="184"/>
      <c r="AC8" s="184"/>
      <c r="AD8" s="184"/>
      <c r="AE8" s="184"/>
      <c r="AF8" s="185"/>
      <c r="AG8" s="219"/>
      <c r="AH8" s="220"/>
      <c r="AI8" s="220"/>
      <c r="AJ8" s="217" t="str">
        <f t="shared" si="18"/>
        <v/>
      </c>
      <c r="AK8" s="217" t="str">
        <f t="shared" si="19"/>
        <v/>
      </c>
      <c r="AL8" s="217" t="str">
        <f t="shared" si="20"/>
        <v/>
      </c>
      <c r="AM8" s="217" t="str">
        <f t="shared" si="21"/>
        <v/>
      </c>
      <c r="AN8" s="217" t="str">
        <f t="shared" si="22"/>
        <v/>
      </c>
      <c r="AO8" s="218" t="str">
        <f t="shared" si="23"/>
        <v/>
      </c>
    </row>
    <row r="9" spans="1:41" customFormat="1">
      <c r="A9" s="222" t="s">
        <v>63</v>
      </c>
      <c r="B9" s="189">
        <f>'Freeway (HCS) Benefits'!X4</f>
        <v>0</v>
      </c>
      <c r="C9" s="189">
        <f>'Freeway (HCS) Benefits'!AN4</f>
        <v>0</v>
      </c>
      <c r="D9" s="189">
        <f>B9-C9</f>
        <v>0</v>
      </c>
      <c r="E9" s="191">
        <f>D9*$A$18*$A$22</f>
        <v>0</v>
      </c>
      <c r="F9" s="190">
        <f>D9*$A$17</f>
        <v>0</v>
      </c>
      <c r="G9" s="191">
        <f>F9*$A$18*$A$22</f>
        <v>0</v>
      </c>
      <c r="H9" s="4"/>
      <c r="I9" s="4"/>
      <c r="J9" s="28">
        <v>5</v>
      </c>
      <c r="K9" s="183"/>
      <c r="L9" s="184"/>
      <c r="M9" s="184"/>
      <c r="N9" s="184"/>
      <c r="O9" s="184"/>
      <c r="P9" s="185"/>
      <c r="Q9" s="219"/>
      <c r="R9" s="220"/>
      <c r="S9" s="220"/>
      <c r="T9" s="221" t="str">
        <f t="shared" si="12"/>
        <v/>
      </c>
      <c r="U9" s="221" t="str">
        <f t="shared" si="13"/>
        <v/>
      </c>
      <c r="V9" s="221" t="str">
        <f t="shared" si="14"/>
        <v/>
      </c>
      <c r="W9" s="217" t="str">
        <f t="shared" si="15"/>
        <v/>
      </c>
      <c r="X9" s="217" t="str">
        <f t="shared" si="16"/>
        <v/>
      </c>
      <c r="Y9" s="218" t="str">
        <f t="shared" si="17"/>
        <v/>
      </c>
      <c r="Z9" s="28">
        <v>5</v>
      </c>
      <c r="AA9" s="183"/>
      <c r="AB9" s="184"/>
      <c r="AC9" s="184"/>
      <c r="AD9" s="184"/>
      <c r="AE9" s="184"/>
      <c r="AF9" s="185"/>
      <c r="AG9" s="219"/>
      <c r="AH9" s="220"/>
      <c r="AI9" s="220"/>
      <c r="AJ9" s="217" t="str">
        <f t="shared" si="18"/>
        <v/>
      </c>
      <c r="AK9" s="217" t="str">
        <f t="shared" si="19"/>
        <v/>
      </c>
      <c r="AL9" s="217" t="str">
        <f t="shared" si="20"/>
        <v/>
      </c>
      <c r="AM9" s="217" t="str">
        <f t="shared" si="21"/>
        <v/>
      </c>
      <c r="AN9" s="217" t="str">
        <f t="shared" si="22"/>
        <v/>
      </c>
      <c r="AO9" s="218" t="str">
        <f t="shared" si="23"/>
        <v/>
      </c>
    </row>
    <row r="10" spans="1:41" customFormat="1" ht="15" thickBot="1">
      <c r="A10" s="223" t="s">
        <v>64</v>
      </c>
      <c r="B10" s="194">
        <f>'Freeway (HCS) Benefits'!Y4</f>
        <v>0</v>
      </c>
      <c r="C10" s="194">
        <f>'Freeway (HCS) Benefits'!AO4</f>
        <v>0</v>
      </c>
      <c r="D10" s="194">
        <f>B10-C10</f>
        <v>0</v>
      </c>
      <c r="E10" s="197">
        <f>D10*$A$18*$A$22</f>
        <v>0</v>
      </c>
      <c r="F10" s="196">
        <f>D10*$A$17</f>
        <v>0</v>
      </c>
      <c r="G10" s="197">
        <f>F10*$A$18*$A$22</f>
        <v>0</v>
      </c>
      <c r="H10" s="4"/>
      <c r="I10" s="4"/>
      <c r="J10" s="28">
        <v>6</v>
      </c>
      <c r="K10" s="183"/>
      <c r="L10" s="184"/>
      <c r="M10" s="184"/>
      <c r="N10" s="184"/>
      <c r="O10" s="184"/>
      <c r="P10" s="185"/>
      <c r="Q10" s="219"/>
      <c r="R10" s="220"/>
      <c r="S10" s="220"/>
      <c r="T10" s="221" t="str">
        <f t="shared" si="12"/>
        <v/>
      </c>
      <c r="U10" s="221" t="str">
        <f t="shared" si="13"/>
        <v/>
      </c>
      <c r="V10" s="221" t="str">
        <f t="shared" si="14"/>
        <v/>
      </c>
      <c r="W10" s="217" t="str">
        <f t="shared" si="15"/>
        <v/>
      </c>
      <c r="X10" s="217" t="str">
        <f t="shared" si="16"/>
        <v/>
      </c>
      <c r="Y10" s="218" t="str">
        <f t="shared" si="17"/>
        <v/>
      </c>
      <c r="Z10" s="28">
        <v>6</v>
      </c>
      <c r="AA10" s="183"/>
      <c r="AB10" s="184"/>
      <c r="AC10" s="184"/>
      <c r="AD10" s="184"/>
      <c r="AE10" s="184"/>
      <c r="AF10" s="185"/>
      <c r="AG10" s="219"/>
      <c r="AH10" s="220"/>
      <c r="AI10" s="220"/>
      <c r="AJ10" s="217" t="str">
        <f t="shared" si="18"/>
        <v/>
      </c>
      <c r="AK10" s="217" t="str">
        <f t="shared" si="19"/>
        <v/>
      </c>
      <c r="AL10" s="217" t="str">
        <f t="shared" si="20"/>
        <v/>
      </c>
      <c r="AM10" s="217" t="str">
        <f t="shared" si="21"/>
        <v/>
      </c>
      <c r="AN10" s="217" t="str">
        <f t="shared" si="22"/>
        <v/>
      </c>
      <c r="AO10" s="218" t="str">
        <f t="shared" si="23"/>
        <v/>
      </c>
    </row>
    <row r="11" spans="1:41" customFormat="1" ht="15" thickBot="1">
      <c r="A11" s="224" t="s">
        <v>65</v>
      </c>
      <c r="B11" s="200">
        <f>SUM(B8:B10)</f>
        <v>0</v>
      </c>
      <c r="C11" s="200">
        <f>SUM(C8:C10)</f>
        <v>0</v>
      </c>
      <c r="D11" s="200">
        <f>B11-C11</f>
        <v>0</v>
      </c>
      <c r="E11" s="225">
        <f>D11*$A$18*$A$22</f>
        <v>0</v>
      </c>
      <c r="F11" s="202">
        <f>D11*$A$17</f>
        <v>0</v>
      </c>
      <c r="G11" s="203">
        <f>F11*$A$18*$A$22</f>
        <v>0</v>
      </c>
      <c r="H11" s="4"/>
      <c r="I11" s="4"/>
      <c r="J11" s="28">
        <v>7</v>
      </c>
      <c r="K11" s="183"/>
      <c r="L11" s="184"/>
      <c r="M11" s="184"/>
      <c r="N11" s="184"/>
      <c r="O11" s="184"/>
      <c r="P11" s="185"/>
      <c r="Q11" s="219"/>
      <c r="R11" s="220"/>
      <c r="S11" s="220"/>
      <c r="T11" s="221" t="str">
        <f t="shared" si="12"/>
        <v/>
      </c>
      <c r="U11" s="221" t="str">
        <f t="shared" si="13"/>
        <v/>
      </c>
      <c r="V11" s="221" t="str">
        <f t="shared" si="14"/>
        <v/>
      </c>
      <c r="W11" s="217" t="str">
        <f t="shared" si="15"/>
        <v/>
      </c>
      <c r="X11" s="217" t="str">
        <f t="shared" si="16"/>
        <v/>
      </c>
      <c r="Y11" s="218" t="str">
        <f t="shared" si="17"/>
        <v/>
      </c>
      <c r="Z11" s="28">
        <v>7</v>
      </c>
      <c r="AA11" s="183"/>
      <c r="AB11" s="184"/>
      <c r="AC11" s="184"/>
      <c r="AD11" s="184"/>
      <c r="AE11" s="184"/>
      <c r="AF11" s="185"/>
      <c r="AG11" s="219"/>
      <c r="AH11" s="220"/>
      <c r="AI11" s="220"/>
      <c r="AJ11" s="217" t="str">
        <f t="shared" si="18"/>
        <v/>
      </c>
      <c r="AK11" s="217" t="str">
        <f t="shared" si="19"/>
        <v/>
      </c>
      <c r="AL11" s="217" t="str">
        <f t="shared" si="20"/>
        <v/>
      </c>
      <c r="AM11" s="217" t="str">
        <f t="shared" si="21"/>
        <v/>
      </c>
      <c r="AN11" s="217" t="str">
        <f t="shared" si="22"/>
        <v/>
      </c>
      <c r="AO11" s="218" t="str">
        <f t="shared" si="23"/>
        <v/>
      </c>
    </row>
    <row r="12" spans="1:41" customFormat="1">
      <c r="A12" s="367" t="s">
        <v>166</v>
      </c>
      <c r="B12" s="367"/>
      <c r="C12" s="367"/>
      <c r="D12" s="367"/>
      <c r="E12" s="367"/>
      <c r="F12" s="367"/>
      <c r="G12" s="367"/>
      <c r="H12" s="4"/>
      <c r="I12" s="4"/>
      <c r="J12" s="28">
        <v>8</v>
      </c>
      <c r="K12" s="183"/>
      <c r="L12" s="184"/>
      <c r="M12" s="184"/>
      <c r="N12" s="184"/>
      <c r="O12" s="184"/>
      <c r="P12" s="185"/>
      <c r="Q12" s="219"/>
      <c r="R12" s="220"/>
      <c r="S12" s="220"/>
      <c r="T12" s="221" t="str">
        <f t="shared" si="12"/>
        <v/>
      </c>
      <c r="U12" s="221" t="str">
        <f t="shared" si="13"/>
        <v/>
      </c>
      <c r="V12" s="221" t="str">
        <f t="shared" si="14"/>
        <v/>
      </c>
      <c r="W12" s="217" t="str">
        <f t="shared" si="15"/>
        <v/>
      </c>
      <c r="X12" s="217" t="str">
        <f t="shared" si="16"/>
        <v/>
      </c>
      <c r="Y12" s="218" t="str">
        <f t="shared" si="17"/>
        <v/>
      </c>
      <c r="Z12" s="28">
        <v>8</v>
      </c>
      <c r="AA12" s="183"/>
      <c r="AB12" s="184"/>
      <c r="AC12" s="184"/>
      <c r="AD12" s="184"/>
      <c r="AE12" s="184"/>
      <c r="AF12" s="185"/>
      <c r="AG12" s="219"/>
      <c r="AH12" s="220"/>
      <c r="AI12" s="220"/>
      <c r="AJ12" s="217" t="str">
        <f t="shared" si="18"/>
        <v/>
      </c>
      <c r="AK12" s="217" t="str">
        <f t="shared" si="19"/>
        <v/>
      </c>
      <c r="AL12" s="217" t="str">
        <f t="shared" si="20"/>
        <v/>
      </c>
      <c r="AM12" s="217" t="str">
        <f t="shared" si="21"/>
        <v/>
      </c>
      <c r="AN12" s="217" t="str">
        <f t="shared" si="22"/>
        <v/>
      </c>
      <c r="AO12" s="218" t="str">
        <f t="shared" si="23"/>
        <v/>
      </c>
    </row>
    <row r="13" spans="1:41" customFormat="1">
      <c r="A13" s="4"/>
      <c r="B13" s="4"/>
      <c r="C13" s="4"/>
      <c r="D13" s="4"/>
      <c r="E13" s="4"/>
      <c r="F13" s="4"/>
      <c r="G13" s="4"/>
      <c r="H13" s="4"/>
      <c r="I13" s="4"/>
      <c r="J13" s="28">
        <v>9</v>
      </c>
      <c r="K13" s="183"/>
      <c r="L13" s="184"/>
      <c r="M13" s="184"/>
      <c r="N13" s="184"/>
      <c r="O13" s="184"/>
      <c r="P13" s="185"/>
      <c r="Q13" s="219"/>
      <c r="R13" s="220"/>
      <c r="S13" s="220"/>
      <c r="T13" s="221" t="str">
        <f t="shared" si="12"/>
        <v/>
      </c>
      <c r="U13" s="221" t="str">
        <f t="shared" si="13"/>
        <v/>
      </c>
      <c r="V13" s="221" t="str">
        <f t="shared" si="14"/>
        <v/>
      </c>
      <c r="W13" s="217" t="str">
        <f t="shared" si="15"/>
        <v/>
      </c>
      <c r="X13" s="217" t="str">
        <f t="shared" si="16"/>
        <v/>
      </c>
      <c r="Y13" s="218" t="str">
        <f t="shared" si="17"/>
        <v/>
      </c>
      <c r="Z13" s="28">
        <v>9</v>
      </c>
      <c r="AA13" s="183"/>
      <c r="AB13" s="184"/>
      <c r="AC13" s="184"/>
      <c r="AD13" s="184"/>
      <c r="AE13" s="184"/>
      <c r="AF13" s="185"/>
      <c r="AG13" s="219"/>
      <c r="AH13" s="220"/>
      <c r="AI13" s="220"/>
      <c r="AJ13" s="217" t="str">
        <f t="shared" si="18"/>
        <v/>
      </c>
      <c r="AK13" s="217" t="str">
        <f t="shared" si="19"/>
        <v/>
      </c>
      <c r="AL13" s="217" t="str">
        <f t="shared" si="20"/>
        <v/>
      </c>
      <c r="AM13" s="217" t="str">
        <f t="shared" si="21"/>
        <v/>
      </c>
      <c r="AN13" s="217" t="str">
        <f t="shared" si="22"/>
        <v/>
      </c>
      <c r="AO13" s="218" t="str">
        <f t="shared" si="23"/>
        <v/>
      </c>
    </row>
    <row r="14" spans="1:41" customFormat="1">
      <c r="A14" s="364" t="s">
        <v>59</v>
      </c>
      <c r="B14" s="364"/>
      <c r="C14" s="364"/>
      <c r="D14" s="364"/>
      <c r="E14" s="364"/>
      <c r="F14" s="4"/>
      <c r="G14" s="4"/>
      <c r="H14" s="4"/>
      <c r="I14" s="4"/>
      <c r="J14" s="28">
        <v>10</v>
      </c>
      <c r="K14" s="183"/>
      <c r="L14" s="184"/>
      <c r="M14" s="184"/>
      <c r="N14" s="184"/>
      <c r="O14" s="184"/>
      <c r="P14" s="185"/>
      <c r="Q14" s="219"/>
      <c r="R14" s="220"/>
      <c r="S14" s="220"/>
      <c r="T14" s="221" t="str">
        <f t="shared" si="12"/>
        <v/>
      </c>
      <c r="U14" s="221" t="str">
        <f t="shared" si="13"/>
        <v/>
      </c>
      <c r="V14" s="221" t="str">
        <f t="shared" si="14"/>
        <v/>
      </c>
      <c r="W14" s="217" t="str">
        <f t="shared" si="15"/>
        <v/>
      </c>
      <c r="X14" s="217" t="str">
        <f t="shared" si="16"/>
        <v/>
      </c>
      <c r="Y14" s="218" t="str">
        <f t="shared" si="17"/>
        <v/>
      </c>
      <c r="Z14" s="28">
        <v>10</v>
      </c>
      <c r="AA14" s="183"/>
      <c r="AB14" s="184"/>
      <c r="AC14" s="184"/>
      <c r="AD14" s="184"/>
      <c r="AE14" s="184"/>
      <c r="AF14" s="185"/>
      <c r="AG14" s="219"/>
      <c r="AH14" s="220"/>
      <c r="AI14" s="220"/>
      <c r="AJ14" s="217" t="str">
        <f t="shared" si="18"/>
        <v/>
      </c>
      <c r="AK14" s="217" t="str">
        <f t="shared" si="19"/>
        <v/>
      </c>
      <c r="AL14" s="217" t="str">
        <f t="shared" si="20"/>
        <v/>
      </c>
      <c r="AM14" s="217" t="str">
        <f t="shared" si="21"/>
        <v/>
      </c>
      <c r="AN14" s="217" t="str">
        <f t="shared" si="22"/>
        <v/>
      </c>
      <c r="AO14" s="218" t="str">
        <f t="shared" si="23"/>
        <v/>
      </c>
    </row>
    <row r="15" spans="1:41" customFormat="1">
      <c r="A15" s="364" t="s">
        <v>157</v>
      </c>
      <c r="B15" s="364"/>
      <c r="C15" s="364"/>
      <c r="D15" s="364"/>
      <c r="E15" s="364"/>
      <c r="F15" s="4"/>
      <c r="G15" s="4"/>
      <c r="H15" s="4"/>
      <c r="I15" s="4"/>
      <c r="J15" s="28">
        <v>11</v>
      </c>
      <c r="K15" s="183"/>
      <c r="L15" s="184"/>
      <c r="M15" s="184"/>
      <c r="N15" s="184"/>
      <c r="O15" s="184"/>
      <c r="P15" s="185"/>
      <c r="Q15" s="219"/>
      <c r="R15" s="220"/>
      <c r="S15" s="220"/>
      <c r="T15" s="221" t="str">
        <f t="shared" si="12"/>
        <v/>
      </c>
      <c r="U15" s="221" t="str">
        <f t="shared" si="13"/>
        <v/>
      </c>
      <c r="V15" s="221" t="str">
        <f t="shared" si="14"/>
        <v/>
      </c>
      <c r="W15" s="217" t="str">
        <f t="shared" si="15"/>
        <v/>
      </c>
      <c r="X15" s="217" t="str">
        <f t="shared" si="16"/>
        <v/>
      </c>
      <c r="Y15" s="218" t="str">
        <f t="shared" si="17"/>
        <v/>
      </c>
      <c r="Z15" s="28">
        <v>11</v>
      </c>
      <c r="AA15" s="183"/>
      <c r="AB15" s="184"/>
      <c r="AC15" s="184"/>
      <c r="AD15" s="184"/>
      <c r="AE15" s="184"/>
      <c r="AF15" s="185"/>
      <c r="AG15" s="219"/>
      <c r="AH15" s="220"/>
      <c r="AI15" s="220"/>
      <c r="AJ15" s="217" t="str">
        <f t="shared" si="18"/>
        <v/>
      </c>
      <c r="AK15" s="217" t="str">
        <f t="shared" si="19"/>
        <v/>
      </c>
      <c r="AL15" s="217" t="str">
        <f t="shared" si="20"/>
        <v/>
      </c>
      <c r="AM15" s="217" t="str">
        <f t="shared" si="21"/>
        <v/>
      </c>
      <c r="AN15" s="217" t="str">
        <f t="shared" si="22"/>
        <v/>
      </c>
      <c r="AO15" s="218" t="str">
        <f t="shared" si="23"/>
        <v/>
      </c>
    </row>
    <row r="16" spans="1:41" customFormat="1">
      <c r="A16" s="364"/>
      <c r="B16" s="364"/>
      <c r="C16" s="364"/>
      <c r="D16" s="364"/>
      <c r="E16" s="364"/>
      <c r="F16" s="4"/>
      <c r="G16" s="4"/>
      <c r="H16" s="4"/>
      <c r="I16" s="4"/>
      <c r="J16" s="28">
        <v>12</v>
      </c>
      <c r="K16" s="183"/>
      <c r="L16" s="184"/>
      <c r="M16" s="184"/>
      <c r="N16" s="184"/>
      <c r="O16" s="184"/>
      <c r="P16" s="185"/>
      <c r="Q16" s="219"/>
      <c r="R16" s="220"/>
      <c r="S16" s="220"/>
      <c r="T16" s="221" t="str">
        <f t="shared" si="12"/>
        <v/>
      </c>
      <c r="U16" s="221" t="str">
        <f t="shared" si="13"/>
        <v/>
      </c>
      <c r="V16" s="221" t="str">
        <f t="shared" si="14"/>
        <v/>
      </c>
      <c r="W16" s="217" t="str">
        <f t="shared" si="15"/>
        <v/>
      </c>
      <c r="X16" s="217" t="str">
        <f t="shared" si="16"/>
        <v/>
      </c>
      <c r="Y16" s="218" t="str">
        <f t="shared" si="17"/>
        <v/>
      </c>
      <c r="Z16" s="28">
        <v>12</v>
      </c>
      <c r="AA16" s="183"/>
      <c r="AB16" s="184"/>
      <c r="AC16" s="184"/>
      <c r="AD16" s="184"/>
      <c r="AE16" s="184"/>
      <c r="AF16" s="185"/>
      <c r="AG16" s="219"/>
      <c r="AH16" s="220"/>
      <c r="AI16" s="220"/>
      <c r="AJ16" s="217" t="str">
        <f t="shared" si="18"/>
        <v/>
      </c>
      <c r="AK16" s="217" t="str">
        <f t="shared" si="19"/>
        <v/>
      </c>
      <c r="AL16" s="217" t="str">
        <f t="shared" si="20"/>
        <v/>
      </c>
      <c r="AM16" s="217" t="str">
        <f t="shared" si="21"/>
        <v/>
      </c>
      <c r="AN16" s="217" t="str">
        <f t="shared" si="22"/>
        <v/>
      </c>
      <c r="AO16" s="218" t="str">
        <f t="shared" si="23"/>
        <v/>
      </c>
    </row>
    <row r="17" spans="1:41" customFormat="1">
      <c r="A17" s="226">
        <v>250</v>
      </c>
      <c r="B17" s="362" t="s">
        <v>60</v>
      </c>
      <c r="C17" s="362"/>
      <c r="D17" s="362"/>
      <c r="E17" s="362"/>
      <c r="F17" s="4"/>
      <c r="G17" s="4"/>
      <c r="H17" s="4">
        <v>250</v>
      </c>
      <c r="I17" s="4"/>
      <c r="J17" s="28">
        <v>13</v>
      </c>
      <c r="K17" s="183"/>
      <c r="L17" s="184"/>
      <c r="M17" s="184"/>
      <c r="N17" s="184"/>
      <c r="O17" s="184"/>
      <c r="P17" s="185"/>
      <c r="Q17" s="219"/>
      <c r="R17" s="220"/>
      <c r="S17" s="220"/>
      <c r="T17" s="221" t="str">
        <f t="shared" si="12"/>
        <v/>
      </c>
      <c r="U17" s="221" t="str">
        <f t="shared" si="13"/>
        <v/>
      </c>
      <c r="V17" s="221" t="str">
        <f t="shared" si="14"/>
        <v/>
      </c>
      <c r="W17" s="217" t="str">
        <f t="shared" si="15"/>
        <v/>
      </c>
      <c r="X17" s="217" t="str">
        <f t="shared" si="16"/>
        <v/>
      </c>
      <c r="Y17" s="218" t="str">
        <f t="shared" si="17"/>
        <v/>
      </c>
      <c r="Z17" s="28">
        <v>13</v>
      </c>
      <c r="AA17" s="183"/>
      <c r="AB17" s="184"/>
      <c r="AC17" s="184"/>
      <c r="AD17" s="184"/>
      <c r="AE17" s="184"/>
      <c r="AF17" s="185"/>
      <c r="AG17" s="219"/>
      <c r="AH17" s="220"/>
      <c r="AI17" s="220"/>
      <c r="AJ17" s="217" t="str">
        <f t="shared" si="18"/>
        <v/>
      </c>
      <c r="AK17" s="217" t="str">
        <f t="shared" si="19"/>
        <v/>
      </c>
      <c r="AL17" s="217" t="str">
        <f t="shared" si="20"/>
        <v/>
      </c>
      <c r="AM17" s="217" t="str">
        <f t="shared" si="21"/>
        <v/>
      </c>
      <c r="AN17" s="217" t="str">
        <f t="shared" si="22"/>
        <v/>
      </c>
      <c r="AO17" s="218" t="str">
        <f t="shared" si="23"/>
        <v/>
      </c>
    </row>
    <row r="18" spans="1:41" customFormat="1">
      <c r="A18" s="208">
        <v>1.1000000000000001</v>
      </c>
      <c r="B18" s="363" t="s">
        <v>61</v>
      </c>
      <c r="C18" s="363"/>
      <c r="D18" s="363"/>
      <c r="E18" s="363"/>
      <c r="F18" s="4"/>
      <c r="G18" s="4"/>
      <c r="H18" s="4">
        <v>1.1000000000000001</v>
      </c>
      <c r="I18" s="4"/>
      <c r="J18" s="28">
        <v>14</v>
      </c>
      <c r="K18" s="183"/>
      <c r="L18" s="184"/>
      <c r="M18" s="184"/>
      <c r="N18" s="184"/>
      <c r="O18" s="184"/>
      <c r="P18" s="185"/>
      <c r="Q18" s="219"/>
      <c r="R18" s="220"/>
      <c r="S18" s="220"/>
      <c r="T18" s="221" t="str">
        <f t="shared" si="12"/>
        <v/>
      </c>
      <c r="U18" s="221" t="str">
        <f t="shared" si="13"/>
        <v/>
      </c>
      <c r="V18" s="221" t="str">
        <f t="shared" si="14"/>
        <v/>
      </c>
      <c r="W18" s="217" t="str">
        <f t="shared" si="15"/>
        <v/>
      </c>
      <c r="X18" s="217" t="str">
        <f t="shared" si="16"/>
        <v/>
      </c>
      <c r="Y18" s="218" t="str">
        <f t="shared" si="17"/>
        <v/>
      </c>
      <c r="Z18" s="28">
        <v>14</v>
      </c>
      <c r="AA18" s="183"/>
      <c r="AB18" s="184"/>
      <c r="AC18" s="184"/>
      <c r="AD18" s="184"/>
      <c r="AE18" s="184"/>
      <c r="AF18" s="185"/>
      <c r="AG18" s="219"/>
      <c r="AH18" s="220"/>
      <c r="AI18" s="220"/>
      <c r="AJ18" s="217" t="str">
        <f t="shared" si="18"/>
        <v/>
      </c>
      <c r="AK18" s="217" t="str">
        <f t="shared" si="19"/>
        <v/>
      </c>
      <c r="AL18" s="217" t="str">
        <f t="shared" si="20"/>
        <v/>
      </c>
      <c r="AM18" s="217" t="str">
        <f t="shared" si="21"/>
        <v/>
      </c>
      <c r="AN18" s="217" t="str">
        <f t="shared" si="22"/>
        <v/>
      </c>
      <c r="AO18" s="218" t="str">
        <f t="shared" si="23"/>
        <v/>
      </c>
    </row>
    <row r="19" spans="1:41" customFormat="1">
      <c r="A19" s="209">
        <v>0.02</v>
      </c>
      <c r="B19" s="363" t="s">
        <v>141</v>
      </c>
      <c r="C19" s="363"/>
      <c r="D19" s="363"/>
      <c r="E19" s="363"/>
      <c r="F19" s="4"/>
      <c r="G19" s="4"/>
      <c r="H19" s="4">
        <v>0.02</v>
      </c>
      <c r="I19" s="4"/>
      <c r="J19" s="28">
        <v>15</v>
      </c>
      <c r="K19" s="183"/>
      <c r="L19" s="184"/>
      <c r="M19" s="184"/>
      <c r="N19" s="184"/>
      <c r="O19" s="184"/>
      <c r="P19" s="185"/>
      <c r="Q19" s="219"/>
      <c r="R19" s="220"/>
      <c r="S19" s="220"/>
      <c r="T19" s="221" t="str">
        <f t="shared" si="12"/>
        <v/>
      </c>
      <c r="U19" s="221" t="str">
        <f t="shared" si="13"/>
        <v/>
      </c>
      <c r="V19" s="221" t="str">
        <f t="shared" si="14"/>
        <v/>
      </c>
      <c r="W19" s="217" t="str">
        <f t="shared" si="15"/>
        <v/>
      </c>
      <c r="X19" s="217" t="str">
        <f t="shared" si="16"/>
        <v/>
      </c>
      <c r="Y19" s="218" t="str">
        <f t="shared" si="17"/>
        <v/>
      </c>
      <c r="Z19" s="28">
        <v>15</v>
      </c>
      <c r="AA19" s="183"/>
      <c r="AB19" s="184"/>
      <c r="AC19" s="184"/>
      <c r="AD19" s="184"/>
      <c r="AE19" s="184"/>
      <c r="AF19" s="185"/>
      <c r="AG19" s="219"/>
      <c r="AH19" s="220"/>
      <c r="AI19" s="220"/>
      <c r="AJ19" s="217" t="str">
        <f t="shared" si="18"/>
        <v/>
      </c>
      <c r="AK19" s="217" t="str">
        <f t="shared" si="19"/>
        <v/>
      </c>
      <c r="AL19" s="217" t="str">
        <f t="shared" si="20"/>
        <v/>
      </c>
      <c r="AM19" s="217" t="str">
        <f t="shared" si="21"/>
        <v/>
      </c>
      <c r="AN19" s="217" t="str">
        <f t="shared" si="22"/>
        <v/>
      </c>
      <c r="AO19" s="218" t="str">
        <f t="shared" si="23"/>
        <v/>
      </c>
    </row>
    <row r="20" spans="1:41" customFormat="1">
      <c r="A20" s="210">
        <v>19.07</v>
      </c>
      <c r="B20" s="363" t="s">
        <v>142</v>
      </c>
      <c r="C20" s="363"/>
      <c r="D20" s="363"/>
      <c r="E20" s="363"/>
      <c r="F20" s="4"/>
      <c r="G20" s="4"/>
      <c r="H20" s="4"/>
      <c r="I20" s="4"/>
      <c r="J20" s="28">
        <v>16</v>
      </c>
      <c r="K20" s="183"/>
      <c r="L20" s="184"/>
      <c r="M20" s="184"/>
      <c r="N20" s="184"/>
      <c r="O20" s="184"/>
      <c r="P20" s="185"/>
      <c r="Q20" s="219"/>
      <c r="R20" s="220"/>
      <c r="S20" s="220"/>
      <c r="T20" s="221" t="str">
        <f t="shared" si="12"/>
        <v/>
      </c>
      <c r="U20" s="221" t="str">
        <f t="shared" si="13"/>
        <v/>
      </c>
      <c r="V20" s="221" t="str">
        <f t="shared" si="14"/>
        <v/>
      </c>
      <c r="W20" s="217" t="str">
        <f t="shared" si="15"/>
        <v/>
      </c>
      <c r="X20" s="217" t="str">
        <f t="shared" si="16"/>
        <v/>
      </c>
      <c r="Y20" s="218" t="str">
        <f t="shared" si="17"/>
        <v/>
      </c>
      <c r="Z20" s="28">
        <v>16</v>
      </c>
      <c r="AA20" s="183"/>
      <c r="AB20" s="184"/>
      <c r="AC20" s="184"/>
      <c r="AD20" s="184"/>
      <c r="AE20" s="184"/>
      <c r="AF20" s="185"/>
      <c r="AG20" s="219"/>
      <c r="AH20" s="220"/>
      <c r="AI20" s="220"/>
      <c r="AJ20" s="217" t="str">
        <f t="shared" si="18"/>
        <v/>
      </c>
      <c r="AK20" s="217" t="str">
        <f t="shared" si="19"/>
        <v/>
      </c>
      <c r="AL20" s="217" t="str">
        <f t="shared" si="20"/>
        <v/>
      </c>
      <c r="AM20" s="217" t="str">
        <f t="shared" si="21"/>
        <v/>
      </c>
      <c r="AN20" s="217" t="str">
        <f t="shared" si="22"/>
        <v/>
      </c>
      <c r="AO20" s="218" t="str">
        <f t="shared" si="23"/>
        <v/>
      </c>
    </row>
    <row r="21" spans="1:41" customFormat="1">
      <c r="A21" s="210">
        <v>33.65</v>
      </c>
      <c r="B21" s="363" t="s">
        <v>143</v>
      </c>
      <c r="C21" s="363"/>
      <c r="D21" s="363"/>
      <c r="E21" s="363"/>
      <c r="F21" s="4"/>
      <c r="G21" s="4"/>
      <c r="H21" s="4"/>
      <c r="I21" s="4"/>
      <c r="J21" s="28">
        <v>17</v>
      </c>
      <c r="K21" s="183"/>
      <c r="L21" s="184"/>
      <c r="M21" s="184"/>
      <c r="N21" s="184"/>
      <c r="O21" s="184"/>
      <c r="P21" s="185"/>
      <c r="Q21" s="219"/>
      <c r="R21" s="220"/>
      <c r="S21" s="220"/>
      <c r="T21" s="221" t="str">
        <f t="shared" si="12"/>
        <v/>
      </c>
      <c r="U21" s="221" t="str">
        <f t="shared" si="13"/>
        <v/>
      </c>
      <c r="V21" s="221" t="str">
        <f t="shared" si="14"/>
        <v/>
      </c>
      <c r="W21" s="217" t="str">
        <f t="shared" si="15"/>
        <v/>
      </c>
      <c r="X21" s="217" t="str">
        <f t="shared" si="16"/>
        <v/>
      </c>
      <c r="Y21" s="218" t="str">
        <f t="shared" si="17"/>
        <v/>
      </c>
      <c r="Z21" s="28">
        <v>17</v>
      </c>
      <c r="AA21" s="183"/>
      <c r="AB21" s="184"/>
      <c r="AC21" s="184"/>
      <c r="AD21" s="184"/>
      <c r="AE21" s="184"/>
      <c r="AF21" s="185"/>
      <c r="AG21" s="219"/>
      <c r="AH21" s="220"/>
      <c r="AI21" s="220"/>
      <c r="AJ21" s="217" t="str">
        <f t="shared" si="18"/>
        <v/>
      </c>
      <c r="AK21" s="217" t="str">
        <f t="shared" si="19"/>
        <v/>
      </c>
      <c r="AL21" s="217" t="str">
        <f t="shared" si="20"/>
        <v/>
      </c>
      <c r="AM21" s="217" t="str">
        <f t="shared" si="21"/>
        <v/>
      </c>
      <c r="AN21" s="217" t="str">
        <f t="shared" si="22"/>
        <v/>
      </c>
      <c r="AO21" s="218" t="str">
        <f t="shared" si="23"/>
        <v/>
      </c>
    </row>
    <row r="22" spans="1:41" customFormat="1">
      <c r="A22" s="211">
        <f>ROUND(A19*A21+(1-A19)*A20,2)</f>
        <v>19.36</v>
      </c>
      <c r="B22" s="363" t="s">
        <v>144</v>
      </c>
      <c r="C22" s="363"/>
      <c r="D22" s="363"/>
      <c r="E22" s="363"/>
      <c r="F22" s="4"/>
      <c r="G22" s="4"/>
      <c r="H22" s="4"/>
      <c r="I22" s="4"/>
      <c r="J22" s="28">
        <v>18</v>
      </c>
      <c r="K22" s="183"/>
      <c r="L22" s="184"/>
      <c r="M22" s="184"/>
      <c r="N22" s="184"/>
      <c r="O22" s="184"/>
      <c r="P22" s="185"/>
      <c r="Q22" s="219"/>
      <c r="R22" s="220"/>
      <c r="S22" s="220"/>
      <c r="T22" s="221" t="str">
        <f t="shared" si="12"/>
        <v/>
      </c>
      <c r="U22" s="221" t="str">
        <f t="shared" si="13"/>
        <v/>
      </c>
      <c r="V22" s="221" t="str">
        <f t="shared" si="14"/>
        <v/>
      </c>
      <c r="W22" s="217" t="str">
        <f t="shared" si="15"/>
        <v/>
      </c>
      <c r="X22" s="217" t="str">
        <f t="shared" si="16"/>
        <v/>
      </c>
      <c r="Y22" s="218" t="str">
        <f t="shared" si="17"/>
        <v/>
      </c>
      <c r="Z22" s="28">
        <v>18</v>
      </c>
      <c r="AA22" s="183"/>
      <c r="AB22" s="184"/>
      <c r="AC22" s="184"/>
      <c r="AD22" s="184"/>
      <c r="AE22" s="184"/>
      <c r="AF22" s="185"/>
      <c r="AG22" s="219"/>
      <c r="AH22" s="220"/>
      <c r="AI22" s="220"/>
      <c r="AJ22" s="217" t="str">
        <f t="shared" si="18"/>
        <v/>
      </c>
      <c r="AK22" s="217" t="str">
        <f t="shared" si="19"/>
        <v/>
      </c>
      <c r="AL22" s="217" t="str">
        <f t="shared" si="20"/>
        <v/>
      </c>
      <c r="AM22" s="217" t="str">
        <f t="shared" si="21"/>
        <v/>
      </c>
      <c r="AN22" s="217" t="str">
        <f t="shared" si="22"/>
        <v/>
      </c>
      <c r="AO22" s="218" t="str">
        <f t="shared" si="23"/>
        <v/>
      </c>
    </row>
    <row r="23" spans="1:41" customFormat="1">
      <c r="A23" s="212">
        <v>2.5</v>
      </c>
      <c r="B23" s="363" t="s">
        <v>90</v>
      </c>
      <c r="C23" s="363"/>
      <c r="D23" s="363"/>
      <c r="E23" s="363"/>
      <c r="F23" s="4"/>
      <c r="G23" s="4"/>
      <c r="H23" s="4">
        <v>2.5</v>
      </c>
      <c r="I23" s="4"/>
      <c r="J23" s="28">
        <v>19</v>
      </c>
      <c r="K23" s="183"/>
      <c r="L23" s="184"/>
      <c r="M23" s="184"/>
      <c r="N23" s="184"/>
      <c r="O23" s="184"/>
      <c r="P23" s="185"/>
      <c r="Q23" s="219"/>
      <c r="R23" s="220"/>
      <c r="S23" s="220"/>
      <c r="T23" s="221" t="str">
        <f t="shared" si="12"/>
        <v/>
      </c>
      <c r="U23" s="221" t="str">
        <f t="shared" si="13"/>
        <v/>
      </c>
      <c r="V23" s="221" t="str">
        <f t="shared" si="14"/>
        <v/>
      </c>
      <c r="W23" s="217" t="str">
        <f t="shared" si="15"/>
        <v/>
      </c>
      <c r="X23" s="217" t="str">
        <f t="shared" si="16"/>
        <v/>
      </c>
      <c r="Y23" s="218" t="str">
        <f t="shared" si="17"/>
        <v/>
      </c>
      <c r="Z23" s="28">
        <v>19</v>
      </c>
      <c r="AA23" s="183"/>
      <c r="AB23" s="184"/>
      <c r="AC23" s="184"/>
      <c r="AD23" s="184"/>
      <c r="AE23" s="184"/>
      <c r="AF23" s="185"/>
      <c r="AG23" s="219"/>
      <c r="AH23" s="220"/>
      <c r="AI23" s="220"/>
      <c r="AJ23" s="217" t="str">
        <f t="shared" si="18"/>
        <v/>
      </c>
      <c r="AK23" s="217" t="str">
        <f t="shared" si="19"/>
        <v/>
      </c>
      <c r="AL23" s="217" t="str">
        <f t="shared" si="20"/>
        <v/>
      </c>
      <c r="AM23" s="217" t="str">
        <f t="shared" si="21"/>
        <v/>
      </c>
      <c r="AN23" s="217" t="str">
        <f t="shared" si="22"/>
        <v/>
      </c>
      <c r="AO23" s="218" t="str">
        <f t="shared" si="23"/>
        <v/>
      </c>
    </row>
    <row r="24" spans="1:41" customFormat="1">
      <c r="A24" s="212">
        <v>6.75</v>
      </c>
      <c r="B24" s="363" t="s">
        <v>100</v>
      </c>
      <c r="C24" s="363"/>
      <c r="D24" s="363"/>
      <c r="E24" s="363"/>
      <c r="F24" s="4"/>
      <c r="G24" s="4"/>
      <c r="H24" s="4">
        <v>6.75</v>
      </c>
      <c r="I24" s="4"/>
      <c r="J24" s="28">
        <v>20</v>
      </c>
      <c r="K24" s="183"/>
      <c r="L24" s="184"/>
      <c r="M24" s="184"/>
      <c r="N24" s="184"/>
      <c r="O24" s="184"/>
      <c r="P24" s="185"/>
      <c r="Q24" s="219"/>
      <c r="R24" s="220"/>
      <c r="S24" s="220"/>
      <c r="T24" s="221" t="str">
        <f t="shared" si="12"/>
        <v/>
      </c>
      <c r="U24" s="221" t="str">
        <f t="shared" si="13"/>
        <v/>
      </c>
      <c r="V24" s="221" t="str">
        <f t="shared" si="14"/>
        <v/>
      </c>
      <c r="W24" s="217" t="str">
        <f t="shared" si="15"/>
        <v/>
      </c>
      <c r="X24" s="217" t="str">
        <f t="shared" si="16"/>
        <v/>
      </c>
      <c r="Y24" s="218" t="str">
        <f t="shared" si="17"/>
        <v/>
      </c>
      <c r="Z24" s="28">
        <v>20</v>
      </c>
      <c r="AA24" s="183"/>
      <c r="AB24" s="184"/>
      <c r="AC24" s="184"/>
      <c r="AD24" s="184"/>
      <c r="AE24" s="184"/>
      <c r="AF24" s="185"/>
      <c r="AG24" s="219"/>
      <c r="AH24" s="220"/>
      <c r="AI24" s="220"/>
      <c r="AJ24" s="217" t="str">
        <f t="shared" si="18"/>
        <v/>
      </c>
      <c r="AK24" s="217" t="str">
        <f t="shared" si="19"/>
        <v/>
      </c>
      <c r="AL24" s="217" t="str">
        <f t="shared" si="20"/>
        <v/>
      </c>
      <c r="AM24" s="217" t="str">
        <f t="shared" si="21"/>
        <v/>
      </c>
      <c r="AN24" s="217" t="str">
        <f t="shared" si="22"/>
        <v/>
      </c>
      <c r="AO24" s="218" t="str">
        <f t="shared" si="23"/>
        <v/>
      </c>
    </row>
    <row r="25" spans="1:41" customFormat="1">
      <c r="A25" s="212">
        <v>3.5</v>
      </c>
      <c r="B25" s="363" t="s">
        <v>92</v>
      </c>
      <c r="C25" s="363"/>
      <c r="D25" s="363"/>
      <c r="E25" s="363"/>
      <c r="F25" s="4"/>
      <c r="G25" s="4"/>
      <c r="H25" s="4">
        <v>3.5</v>
      </c>
      <c r="I25" s="4"/>
      <c r="J25" s="28">
        <v>21</v>
      </c>
      <c r="K25" s="183"/>
      <c r="L25" s="184"/>
      <c r="M25" s="184"/>
      <c r="N25" s="184"/>
      <c r="O25" s="184"/>
      <c r="P25" s="185"/>
      <c r="Q25" s="219"/>
      <c r="R25" s="220"/>
      <c r="S25" s="220"/>
      <c r="T25" s="221" t="str">
        <f t="shared" si="12"/>
        <v/>
      </c>
      <c r="U25" s="221" t="str">
        <f t="shared" si="13"/>
        <v/>
      </c>
      <c r="V25" s="221" t="str">
        <f t="shared" si="14"/>
        <v/>
      </c>
      <c r="W25" s="217" t="str">
        <f t="shared" si="15"/>
        <v/>
      </c>
      <c r="X25" s="217" t="str">
        <f t="shared" si="16"/>
        <v/>
      </c>
      <c r="Y25" s="218" t="str">
        <f t="shared" si="17"/>
        <v/>
      </c>
      <c r="Z25" s="28">
        <v>21</v>
      </c>
      <c r="AA25" s="183"/>
      <c r="AB25" s="184"/>
      <c r="AC25" s="184"/>
      <c r="AD25" s="184"/>
      <c r="AE25" s="184"/>
      <c r="AF25" s="185"/>
      <c r="AG25" s="219"/>
      <c r="AH25" s="220"/>
      <c r="AI25" s="220"/>
      <c r="AJ25" s="217" t="str">
        <f t="shared" si="18"/>
        <v/>
      </c>
      <c r="AK25" s="217" t="str">
        <f t="shared" si="19"/>
        <v/>
      </c>
      <c r="AL25" s="217" t="str">
        <f t="shared" si="20"/>
        <v/>
      </c>
      <c r="AM25" s="217" t="str">
        <f t="shared" si="21"/>
        <v/>
      </c>
      <c r="AN25" s="217" t="str">
        <f t="shared" si="22"/>
        <v/>
      </c>
      <c r="AO25" s="218" t="str">
        <f t="shared" si="23"/>
        <v/>
      </c>
    </row>
    <row r="26" spans="1:41" customFormat="1">
      <c r="A26" s="4"/>
      <c r="B26" s="4"/>
      <c r="C26" s="4"/>
      <c r="D26" s="4"/>
      <c r="E26" s="4"/>
      <c r="F26" s="4"/>
      <c r="G26" s="4"/>
      <c r="H26" s="4"/>
      <c r="I26" s="4"/>
      <c r="J26" s="28">
        <v>22</v>
      </c>
      <c r="K26" s="183"/>
      <c r="L26" s="184"/>
      <c r="M26" s="184"/>
      <c r="N26" s="184"/>
      <c r="O26" s="184"/>
      <c r="P26" s="185"/>
      <c r="Q26" s="219"/>
      <c r="R26" s="220"/>
      <c r="S26" s="220"/>
      <c r="T26" s="221" t="str">
        <f t="shared" si="12"/>
        <v/>
      </c>
      <c r="U26" s="221" t="str">
        <f t="shared" si="13"/>
        <v/>
      </c>
      <c r="V26" s="221" t="str">
        <f t="shared" si="14"/>
        <v/>
      </c>
      <c r="W26" s="217" t="str">
        <f t="shared" si="15"/>
        <v/>
      </c>
      <c r="X26" s="217" t="str">
        <f t="shared" si="16"/>
        <v/>
      </c>
      <c r="Y26" s="218" t="str">
        <f t="shared" si="17"/>
        <v/>
      </c>
      <c r="Z26" s="28">
        <v>22</v>
      </c>
      <c r="AA26" s="183"/>
      <c r="AB26" s="184"/>
      <c r="AC26" s="184"/>
      <c r="AD26" s="184"/>
      <c r="AE26" s="184"/>
      <c r="AF26" s="185"/>
      <c r="AG26" s="219"/>
      <c r="AH26" s="220"/>
      <c r="AI26" s="220"/>
      <c r="AJ26" s="217" t="str">
        <f t="shared" si="18"/>
        <v/>
      </c>
      <c r="AK26" s="217" t="str">
        <f t="shared" si="19"/>
        <v/>
      </c>
      <c r="AL26" s="217" t="str">
        <f t="shared" si="20"/>
        <v/>
      </c>
      <c r="AM26" s="217" t="str">
        <f t="shared" si="21"/>
        <v/>
      </c>
      <c r="AN26" s="217" t="str">
        <f t="shared" si="22"/>
        <v/>
      </c>
      <c r="AO26" s="218" t="str">
        <f t="shared" si="23"/>
        <v/>
      </c>
    </row>
    <row r="27" spans="1:41" customFormat="1">
      <c r="A27" s="4"/>
      <c r="B27" s="4"/>
      <c r="C27" s="4"/>
      <c r="D27" s="4"/>
      <c r="E27" s="4"/>
      <c r="F27" s="4"/>
      <c r="G27" s="4"/>
      <c r="H27" s="4"/>
      <c r="I27" s="4"/>
      <c r="J27" s="28">
        <v>23</v>
      </c>
      <c r="K27" s="183"/>
      <c r="L27" s="184"/>
      <c r="M27" s="184"/>
      <c r="N27" s="184"/>
      <c r="O27" s="184"/>
      <c r="P27" s="185"/>
      <c r="Q27" s="219"/>
      <c r="R27" s="220"/>
      <c r="S27" s="220"/>
      <c r="T27" s="221" t="str">
        <f t="shared" si="12"/>
        <v/>
      </c>
      <c r="U27" s="221" t="str">
        <f t="shared" si="13"/>
        <v/>
      </c>
      <c r="V27" s="221" t="str">
        <f t="shared" si="14"/>
        <v/>
      </c>
      <c r="W27" s="217" t="str">
        <f t="shared" si="15"/>
        <v/>
      </c>
      <c r="X27" s="217" t="str">
        <f t="shared" si="16"/>
        <v/>
      </c>
      <c r="Y27" s="218" t="str">
        <f t="shared" si="17"/>
        <v/>
      </c>
      <c r="Z27" s="28">
        <v>23</v>
      </c>
      <c r="AA27" s="183"/>
      <c r="AB27" s="184"/>
      <c r="AC27" s="184"/>
      <c r="AD27" s="184"/>
      <c r="AE27" s="184"/>
      <c r="AF27" s="185"/>
      <c r="AG27" s="219"/>
      <c r="AH27" s="220"/>
      <c r="AI27" s="220"/>
      <c r="AJ27" s="217" t="str">
        <f t="shared" si="18"/>
        <v/>
      </c>
      <c r="AK27" s="217" t="str">
        <f t="shared" si="19"/>
        <v/>
      </c>
      <c r="AL27" s="217" t="str">
        <f t="shared" si="20"/>
        <v/>
      </c>
      <c r="AM27" s="217" t="str">
        <f t="shared" si="21"/>
        <v/>
      </c>
      <c r="AN27" s="217" t="str">
        <f t="shared" si="22"/>
        <v/>
      </c>
      <c r="AO27" s="218" t="str">
        <f t="shared" si="23"/>
        <v/>
      </c>
    </row>
    <row r="28" spans="1:41" customFormat="1">
      <c r="A28" s="4"/>
      <c r="B28" s="4"/>
      <c r="C28" s="4"/>
      <c r="D28" s="4"/>
      <c r="E28" s="4"/>
      <c r="F28" s="4"/>
      <c r="G28" s="4"/>
      <c r="H28" s="4"/>
      <c r="I28" s="4"/>
      <c r="J28" s="28">
        <v>24</v>
      </c>
      <c r="K28" s="183"/>
      <c r="L28" s="184"/>
      <c r="M28" s="184"/>
      <c r="N28" s="184"/>
      <c r="O28" s="184"/>
      <c r="P28" s="185"/>
      <c r="Q28" s="219"/>
      <c r="R28" s="220"/>
      <c r="S28" s="220"/>
      <c r="T28" s="221" t="str">
        <f t="shared" si="12"/>
        <v/>
      </c>
      <c r="U28" s="221" t="str">
        <f t="shared" si="13"/>
        <v/>
      </c>
      <c r="V28" s="221" t="str">
        <f t="shared" si="14"/>
        <v/>
      </c>
      <c r="W28" s="217" t="str">
        <f t="shared" si="15"/>
        <v/>
      </c>
      <c r="X28" s="217" t="str">
        <f t="shared" si="16"/>
        <v/>
      </c>
      <c r="Y28" s="218" t="str">
        <f t="shared" si="17"/>
        <v/>
      </c>
      <c r="Z28" s="28">
        <v>24</v>
      </c>
      <c r="AA28" s="183"/>
      <c r="AB28" s="184"/>
      <c r="AC28" s="184"/>
      <c r="AD28" s="184"/>
      <c r="AE28" s="184"/>
      <c r="AF28" s="185"/>
      <c r="AG28" s="219"/>
      <c r="AH28" s="220"/>
      <c r="AI28" s="220"/>
      <c r="AJ28" s="217" t="str">
        <f t="shared" si="18"/>
        <v/>
      </c>
      <c r="AK28" s="217" t="str">
        <f t="shared" si="19"/>
        <v/>
      </c>
      <c r="AL28" s="217" t="str">
        <f t="shared" si="20"/>
        <v/>
      </c>
      <c r="AM28" s="217" t="str">
        <f t="shared" si="21"/>
        <v/>
      </c>
      <c r="AN28" s="217" t="str">
        <f t="shared" si="22"/>
        <v/>
      </c>
      <c r="AO28" s="218" t="str">
        <f t="shared" si="23"/>
        <v/>
      </c>
    </row>
    <row r="29" spans="1:41" customFormat="1">
      <c r="A29" s="4"/>
      <c r="B29" s="4"/>
      <c r="C29" s="4"/>
      <c r="D29" s="4"/>
      <c r="E29" s="4"/>
      <c r="F29" s="4"/>
      <c r="G29" s="4"/>
      <c r="H29" s="4"/>
      <c r="I29" s="4"/>
      <c r="J29" s="28">
        <v>25</v>
      </c>
      <c r="K29" s="183"/>
      <c r="L29" s="184"/>
      <c r="M29" s="184"/>
      <c r="N29" s="184"/>
      <c r="O29" s="184"/>
      <c r="P29" s="185"/>
      <c r="Q29" s="219"/>
      <c r="R29" s="220"/>
      <c r="S29" s="220"/>
      <c r="T29" s="221" t="str">
        <f t="shared" si="12"/>
        <v/>
      </c>
      <c r="U29" s="221" t="str">
        <f t="shared" si="13"/>
        <v/>
      </c>
      <c r="V29" s="221" t="str">
        <f t="shared" si="14"/>
        <v/>
      </c>
      <c r="W29" s="217" t="str">
        <f t="shared" si="15"/>
        <v/>
      </c>
      <c r="X29" s="217" t="str">
        <f t="shared" si="16"/>
        <v/>
      </c>
      <c r="Y29" s="218" t="str">
        <f t="shared" si="17"/>
        <v/>
      </c>
      <c r="Z29" s="28">
        <v>25</v>
      </c>
      <c r="AA29" s="183"/>
      <c r="AB29" s="184"/>
      <c r="AC29" s="184"/>
      <c r="AD29" s="184"/>
      <c r="AE29" s="184"/>
      <c r="AF29" s="185"/>
      <c r="AG29" s="219"/>
      <c r="AH29" s="220"/>
      <c r="AI29" s="220"/>
      <c r="AJ29" s="217" t="str">
        <f t="shared" si="18"/>
        <v/>
      </c>
      <c r="AK29" s="217" t="str">
        <f t="shared" si="19"/>
        <v/>
      </c>
      <c r="AL29" s="217" t="str">
        <f t="shared" si="20"/>
        <v/>
      </c>
      <c r="AM29" s="217" t="str">
        <f t="shared" si="21"/>
        <v/>
      </c>
      <c r="AN29" s="217" t="str">
        <f t="shared" si="22"/>
        <v/>
      </c>
      <c r="AO29" s="218" t="str">
        <f t="shared" si="23"/>
        <v/>
      </c>
    </row>
    <row r="30" spans="1:41" customFormat="1">
      <c r="A30" s="4"/>
      <c r="B30" s="4"/>
      <c r="C30" s="4"/>
      <c r="D30" s="4"/>
      <c r="E30" s="4"/>
      <c r="F30" s="4"/>
      <c r="G30" s="4"/>
      <c r="H30" s="4"/>
      <c r="I30" s="4"/>
      <c r="J30" s="28">
        <v>26</v>
      </c>
      <c r="K30" s="183"/>
      <c r="L30" s="184"/>
      <c r="M30" s="184"/>
      <c r="N30" s="184"/>
      <c r="O30" s="184"/>
      <c r="P30" s="185"/>
      <c r="Q30" s="219"/>
      <c r="R30" s="220"/>
      <c r="S30" s="220"/>
      <c r="T30" s="221" t="str">
        <f t="shared" si="12"/>
        <v/>
      </c>
      <c r="U30" s="221" t="str">
        <f t="shared" si="13"/>
        <v/>
      </c>
      <c r="V30" s="221" t="str">
        <f t="shared" si="14"/>
        <v/>
      </c>
      <c r="W30" s="217" t="str">
        <f t="shared" si="15"/>
        <v/>
      </c>
      <c r="X30" s="217" t="str">
        <f t="shared" si="16"/>
        <v/>
      </c>
      <c r="Y30" s="218" t="str">
        <f t="shared" si="17"/>
        <v/>
      </c>
      <c r="Z30" s="28">
        <v>26</v>
      </c>
      <c r="AA30" s="183"/>
      <c r="AB30" s="184"/>
      <c r="AC30" s="184"/>
      <c r="AD30" s="184"/>
      <c r="AE30" s="184"/>
      <c r="AF30" s="185"/>
      <c r="AG30" s="219"/>
      <c r="AH30" s="220"/>
      <c r="AI30" s="220"/>
      <c r="AJ30" s="217" t="str">
        <f t="shared" si="18"/>
        <v/>
      </c>
      <c r="AK30" s="217" t="str">
        <f t="shared" si="19"/>
        <v/>
      </c>
      <c r="AL30" s="217" t="str">
        <f t="shared" si="20"/>
        <v/>
      </c>
      <c r="AM30" s="217" t="str">
        <f t="shared" si="21"/>
        <v/>
      </c>
      <c r="AN30" s="217" t="str">
        <f t="shared" si="22"/>
        <v/>
      </c>
      <c r="AO30" s="218" t="str">
        <f t="shared" si="23"/>
        <v/>
      </c>
    </row>
    <row r="31" spans="1:41" customFormat="1">
      <c r="A31" s="4"/>
      <c r="B31" s="4"/>
      <c r="C31" s="4"/>
      <c r="D31" s="4"/>
      <c r="E31" s="4"/>
      <c r="F31" s="4"/>
      <c r="G31" s="4"/>
      <c r="H31" s="4"/>
      <c r="I31" s="4"/>
      <c r="J31" s="28">
        <v>27</v>
      </c>
      <c r="K31" s="183"/>
      <c r="L31" s="184"/>
      <c r="M31" s="184"/>
      <c r="N31" s="184"/>
      <c r="O31" s="184"/>
      <c r="P31" s="185"/>
      <c r="Q31" s="219"/>
      <c r="R31" s="220"/>
      <c r="S31" s="220"/>
      <c r="T31" s="221" t="str">
        <f t="shared" si="12"/>
        <v/>
      </c>
      <c r="U31" s="221" t="str">
        <f t="shared" si="13"/>
        <v/>
      </c>
      <c r="V31" s="221" t="str">
        <f t="shared" si="14"/>
        <v/>
      </c>
      <c r="W31" s="217" t="str">
        <f t="shared" si="15"/>
        <v/>
      </c>
      <c r="X31" s="217" t="str">
        <f t="shared" si="16"/>
        <v/>
      </c>
      <c r="Y31" s="218" t="str">
        <f t="shared" si="17"/>
        <v/>
      </c>
      <c r="Z31" s="28">
        <v>27</v>
      </c>
      <c r="AA31" s="183"/>
      <c r="AB31" s="184"/>
      <c r="AC31" s="184"/>
      <c r="AD31" s="184"/>
      <c r="AE31" s="184"/>
      <c r="AF31" s="185"/>
      <c r="AG31" s="219"/>
      <c r="AH31" s="220"/>
      <c r="AI31" s="220"/>
      <c r="AJ31" s="217" t="str">
        <f t="shared" si="18"/>
        <v/>
      </c>
      <c r="AK31" s="217" t="str">
        <f t="shared" si="19"/>
        <v/>
      </c>
      <c r="AL31" s="217" t="str">
        <f t="shared" si="20"/>
        <v/>
      </c>
      <c r="AM31" s="217" t="str">
        <f t="shared" si="21"/>
        <v/>
      </c>
      <c r="AN31" s="217" t="str">
        <f t="shared" si="22"/>
        <v/>
      </c>
      <c r="AO31" s="218" t="str">
        <f t="shared" si="23"/>
        <v/>
      </c>
    </row>
    <row r="32" spans="1:41" customFormat="1">
      <c r="A32" s="4"/>
      <c r="B32" s="4"/>
      <c r="C32" s="4"/>
      <c r="D32" s="4"/>
      <c r="E32" s="4"/>
      <c r="F32" s="4"/>
      <c r="G32" s="4"/>
      <c r="H32" s="4"/>
      <c r="I32" s="4"/>
      <c r="J32" s="28">
        <v>28</v>
      </c>
      <c r="K32" s="183"/>
      <c r="L32" s="184"/>
      <c r="M32" s="184"/>
      <c r="N32" s="184"/>
      <c r="O32" s="184"/>
      <c r="P32" s="185"/>
      <c r="Q32" s="219"/>
      <c r="R32" s="220"/>
      <c r="S32" s="220"/>
      <c r="T32" s="221" t="str">
        <f t="shared" si="12"/>
        <v/>
      </c>
      <c r="U32" s="221" t="str">
        <f t="shared" si="13"/>
        <v/>
      </c>
      <c r="V32" s="221" t="str">
        <f t="shared" si="14"/>
        <v/>
      </c>
      <c r="W32" s="217" t="str">
        <f t="shared" si="15"/>
        <v/>
      </c>
      <c r="X32" s="217" t="str">
        <f t="shared" si="16"/>
        <v/>
      </c>
      <c r="Y32" s="218" t="str">
        <f t="shared" si="17"/>
        <v/>
      </c>
      <c r="Z32" s="28">
        <v>28</v>
      </c>
      <c r="AA32" s="183"/>
      <c r="AB32" s="184"/>
      <c r="AC32" s="184"/>
      <c r="AD32" s="184"/>
      <c r="AE32" s="184"/>
      <c r="AF32" s="185"/>
      <c r="AG32" s="219"/>
      <c r="AH32" s="220"/>
      <c r="AI32" s="220"/>
      <c r="AJ32" s="217" t="str">
        <f t="shared" si="18"/>
        <v/>
      </c>
      <c r="AK32" s="217" t="str">
        <f t="shared" si="19"/>
        <v/>
      </c>
      <c r="AL32" s="217" t="str">
        <f t="shared" si="20"/>
        <v/>
      </c>
      <c r="AM32" s="217" t="str">
        <f t="shared" si="21"/>
        <v/>
      </c>
      <c r="AN32" s="217" t="str">
        <f t="shared" si="22"/>
        <v/>
      </c>
      <c r="AO32" s="218" t="str">
        <f t="shared" si="23"/>
        <v/>
      </c>
    </row>
    <row r="33" spans="1:41" customFormat="1">
      <c r="A33" s="4"/>
      <c r="B33" s="4"/>
      <c r="C33" s="4"/>
      <c r="D33" s="4"/>
      <c r="E33" s="4"/>
      <c r="F33" s="4"/>
      <c r="G33" s="4"/>
      <c r="H33" s="4"/>
      <c r="I33" s="4"/>
      <c r="J33" s="28">
        <v>29</v>
      </c>
      <c r="K33" s="183"/>
      <c r="L33" s="184"/>
      <c r="M33" s="184"/>
      <c r="N33" s="184"/>
      <c r="O33" s="184"/>
      <c r="P33" s="185"/>
      <c r="Q33" s="219"/>
      <c r="R33" s="220"/>
      <c r="S33" s="220"/>
      <c r="T33" s="221" t="str">
        <f t="shared" si="12"/>
        <v/>
      </c>
      <c r="U33" s="221" t="str">
        <f t="shared" si="13"/>
        <v/>
      </c>
      <c r="V33" s="221" t="str">
        <f t="shared" si="14"/>
        <v/>
      </c>
      <c r="W33" s="217" t="str">
        <f t="shared" si="15"/>
        <v/>
      </c>
      <c r="X33" s="217" t="str">
        <f t="shared" si="16"/>
        <v/>
      </c>
      <c r="Y33" s="218" t="str">
        <f t="shared" si="17"/>
        <v/>
      </c>
      <c r="Z33" s="28">
        <v>29</v>
      </c>
      <c r="AA33" s="183"/>
      <c r="AB33" s="184"/>
      <c r="AC33" s="184"/>
      <c r="AD33" s="184"/>
      <c r="AE33" s="184"/>
      <c r="AF33" s="185"/>
      <c r="AG33" s="219"/>
      <c r="AH33" s="220"/>
      <c r="AI33" s="220"/>
      <c r="AJ33" s="217" t="str">
        <f t="shared" si="18"/>
        <v/>
      </c>
      <c r="AK33" s="217" t="str">
        <f t="shared" si="19"/>
        <v/>
      </c>
      <c r="AL33" s="217" t="str">
        <f t="shared" si="20"/>
        <v/>
      </c>
      <c r="AM33" s="217" t="str">
        <f t="shared" si="21"/>
        <v/>
      </c>
      <c r="AN33" s="217" t="str">
        <f t="shared" si="22"/>
        <v/>
      </c>
      <c r="AO33" s="218" t="str">
        <f t="shared" si="23"/>
        <v/>
      </c>
    </row>
    <row r="34" spans="1:41" customFormat="1">
      <c r="A34" s="4"/>
      <c r="B34" s="4"/>
      <c r="C34" s="4"/>
      <c r="D34" s="4"/>
      <c r="E34" s="4"/>
      <c r="F34" s="4"/>
      <c r="G34" s="4"/>
      <c r="H34" s="4"/>
      <c r="I34" s="4"/>
      <c r="J34" s="28">
        <v>30</v>
      </c>
      <c r="K34" s="183"/>
      <c r="L34" s="184"/>
      <c r="M34" s="184"/>
      <c r="N34" s="184"/>
      <c r="O34" s="184"/>
      <c r="P34" s="185"/>
      <c r="Q34" s="219"/>
      <c r="R34" s="220"/>
      <c r="S34" s="220"/>
      <c r="T34" s="221" t="str">
        <f t="shared" si="12"/>
        <v/>
      </c>
      <c r="U34" s="221" t="str">
        <f t="shared" si="13"/>
        <v/>
      </c>
      <c r="V34" s="221" t="str">
        <f t="shared" si="14"/>
        <v/>
      </c>
      <c r="W34" s="217" t="str">
        <f t="shared" si="15"/>
        <v/>
      </c>
      <c r="X34" s="217" t="str">
        <f t="shared" si="16"/>
        <v/>
      </c>
      <c r="Y34" s="218" t="str">
        <f t="shared" si="17"/>
        <v/>
      </c>
      <c r="Z34" s="28">
        <v>30</v>
      </c>
      <c r="AA34" s="183"/>
      <c r="AB34" s="184"/>
      <c r="AC34" s="184"/>
      <c r="AD34" s="184"/>
      <c r="AE34" s="184"/>
      <c r="AF34" s="185"/>
      <c r="AG34" s="219"/>
      <c r="AH34" s="220"/>
      <c r="AI34" s="220"/>
      <c r="AJ34" s="217" t="str">
        <f t="shared" si="18"/>
        <v/>
      </c>
      <c r="AK34" s="217" t="str">
        <f t="shared" si="19"/>
        <v/>
      </c>
      <c r="AL34" s="217" t="str">
        <f t="shared" si="20"/>
        <v/>
      </c>
      <c r="AM34" s="217" t="str">
        <f t="shared" si="21"/>
        <v/>
      </c>
      <c r="AN34" s="217" t="str">
        <f t="shared" si="22"/>
        <v/>
      </c>
      <c r="AO34" s="218" t="str">
        <f t="shared" si="23"/>
        <v/>
      </c>
    </row>
    <row r="35" spans="1:41" customFormat="1">
      <c r="A35" s="4"/>
      <c r="B35" s="4"/>
      <c r="C35" s="4"/>
      <c r="D35" s="4"/>
      <c r="E35" s="4"/>
      <c r="F35" s="4"/>
      <c r="G35" s="4"/>
      <c r="H35" s="4"/>
      <c r="I35" s="4"/>
      <c r="J35" s="28">
        <v>31</v>
      </c>
      <c r="K35" s="183"/>
      <c r="L35" s="184"/>
      <c r="M35" s="184"/>
      <c r="N35" s="184"/>
      <c r="O35" s="184"/>
      <c r="P35" s="185"/>
      <c r="Q35" s="219"/>
      <c r="R35" s="220"/>
      <c r="S35" s="220"/>
      <c r="T35" s="221" t="str">
        <f t="shared" si="12"/>
        <v/>
      </c>
      <c r="U35" s="221" t="str">
        <f t="shared" si="13"/>
        <v/>
      </c>
      <c r="V35" s="221" t="str">
        <f t="shared" si="14"/>
        <v/>
      </c>
      <c r="W35" s="217" t="str">
        <f t="shared" si="15"/>
        <v/>
      </c>
      <c r="X35" s="217" t="str">
        <f t="shared" si="16"/>
        <v/>
      </c>
      <c r="Y35" s="218" t="str">
        <f t="shared" si="17"/>
        <v/>
      </c>
      <c r="Z35" s="28">
        <v>31</v>
      </c>
      <c r="AA35" s="183"/>
      <c r="AB35" s="184"/>
      <c r="AC35" s="184"/>
      <c r="AD35" s="184"/>
      <c r="AE35" s="184"/>
      <c r="AF35" s="185"/>
      <c r="AG35" s="219"/>
      <c r="AH35" s="220"/>
      <c r="AI35" s="220"/>
      <c r="AJ35" s="217" t="str">
        <f t="shared" si="18"/>
        <v/>
      </c>
      <c r="AK35" s="217" t="str">
        <f t="shared" si="19"/>
        <v/>
      </c>
      <c r="AL35" s="217" t="str">
        <f t="shared" si="20"/>
        <v/>
      </c>
      <c r="AM35" s="217" t="str">
        <f t="shared" si="21"/>
        <v/>
      </c>
      <c r="AN35" s="217" t="str">
        <f t="shared" si="22"/>
        <v/>
      </c>
      <c r="AO35" s="218" t="str">
        <f t="shared" si="23"/>
        <v/>
      </c>
    </row>
    <row r="36" spans="1:41" customFormat="1">
      <c r="A36" s="4"/>
      <c r="B36" s="4"/>
      <c r="C36" s="4"/>
      <c r="D36" s="4"/>
      <c r="E36" s="4"/>
      <c r="F36" s="4"/>
      <c r="G36" s="4"/>
      <c r="H36" s="4"/>
      <c r="I36" s="4"/>
      <c r="J36" s="28">
        <v>32</v>
      </c>
      <c r="K36" s="183"/>
      <c r="L36" s="184"/>
      <c r="M36" s="184"/>
      <c r="N36" s="184"/>
      <c r="O36" s="184"/>
      <c r="P36" s="185"/>
      <c r="Q36" s="219"/>
      <c r="R36" s="220"/>
      <c r="S36" s="220"/>
      <c r="T36" s="221" t="str">
        <f t="shared" si="12"/>
        <v/>
      </c>
      <c r="U36" s="221" t="str">
        <f t="shared" si="13"/>
        <v/>
      </c>
      <c r="V36" s="221" t="str">
        <f t="shared" si="14"/>
        <v/>
      </c>
      <c r="W36" s="217" t="str">
        <f t="shared" si="15"/>
        <v/>
      </c>
      <c r="X36" s="217" t="str">
        <f t="shared" si="16"/>
        <v/>
      </c>
      <c r="Y36" s="218" t="str">
        <f t="shared" si="17"/>
        <v/>
      </c>
      <c r="Z36" s="28">
        <v>32</v>
      </c>
      <c r="AA36" s="183"/>
      <c r="AB36" s="184"/>
      <c r="AC36" s="184"/>
      <c r="AD36" s="184"/>
      <c r="AE36" s="184"/>
      <c r="AF36" s="185"/>
      <c r="AG36" s="219"/>
      <c r="AH36" s="220"/>
      <c r="AI36" s="220"/>
      <c r="AJ36" s="217" t="str">
        <f t="shared" si="18"/>
        <v/>
      </c>
      <c r="AK36" s="217" t="str">
        <f t="shared" si="19"/>
        <v/>
      </c>
      <c r="AL36" s="217" t="str">
        <f t="shared" si="20"/>
        <v/>
      </c>
      <c r="AM36" s="217" t="str">
        <f t="shared" si="21"/>
        <v/>
      </c>
      <c r="AN36" s="217" t="str">
        <f t="shared" si="22"/>
        <v/>
      </c>
      <c r="AO36" s="218" t="str">
        <f t="shared" si="23"/>
        <v/>
      </c>
    </row>
    <row r="37" spans="1:41" customFormat="1">
      <c r="A37" s="4"/>
      <c r="B37" s="4"/>
      <c r="C37" s="4"/>
      <c r="D37" s="4"/>
      <c r="E37" s="4"/>
      <c r="F37" s="4"/>
      <c r="G37" s="4"/>
      <c r="H37" s="4"/>
      <c r="I37" s="4"/>
      <c r="J37" s="28">
        <v>33</v>
      </c>
      <c r="K37" s="183"/>
      <c r="L37" s="184"/>
      <c r="M37" s="184"/>
      <c r="N37" s="184"/>
      <c r="O37" s="184"/>
      <c r="P37" s="185"/>
      <c r="Q37" s="219"/>
      <c r="R37" s="220"/>
      <c r="S37" s="220"/>
      <c r="T37" s="221" t="str">
        <f t="shared" si="12"/>
        <v/>
      </c>
      <c r="U37" s="221" t="str">
        <f t="shared" si="13"/>
        <v/>
      </c>
      <c r="V37" s="221" t="str">
        <f t="shared" si="14"/>
        <v/>
      </c>
      <c r="W37" s="217" t="str">
        <f t="shared" si="15"/>
        <v/>
      </c>
      <c r="X37" s="217" t="str">
        <f t="shared" si="16"/>
        <v/>
      </c>
      <c r="Y37" s="218" t="str">
        <f t="shared" si="17"/>
        <v/>
      </c>
      <c r="Z37" s="28">
        <v>33</v>
      </c>
      <c r="AA37" s="183"/>
      <c r="AB37" s="184"/>
      <c r="AC37" s="184"/>
      <c r="AD37" s="184"/>
      <c r="AE37" s="184"/>
      <c r="AF37" s="185"/>
      <c r="AG37" s="219"/>
      <c r="AH37" s="220"/>
      <c r="AI37" s="220"/>
      <c r="AJ37" s="217" t="str">
        <f t="shared" si="18"/>
        <v/>
      </c>
      <c r="AK37" s="217" t="str">
        <f t="shared" si="19"/>
        <v/>
      </c>
      <c r="AL37" s="217" t="str">
        <f t="shared" si="20"/>
        <v/>
      </c>
      <c r="AM37" s="217" t="str">
        <f t="shared" si="21"/>
        <v/>
      </c>
      <c r="AN37" s="217" t="str">
        <f t="shared" si="22"/>
        <v/>
      </c>
      <c r="AO37" s="218" t="str">
        <f t="shared" si="23"/>
        <v/>
      </c>
    </row>
    <row r="38" spans="1:41" customFormat="1">
      <c r="A38" s="4"/>
      <c r="B38" s="4"/>
      <c r="C38" s="4"/>
      <c r="D38" s="4"/>
      <c r="E38" s="4"/>
      <c r="F38" s="4"/>
      <c r="G38" s="4"/>
      <c r="H38" s="4"/>
      <c r="I38" s="4"/>
      <c r="J38" s="28">
        <v>34</v>
      </c>
      <c r="K38" s="183"/>
      <c r="L38" s="184"/>
      <c r="M38" s="184"/>
      <c r="N38" s="184"/>
      <c r="O38" s="184"/>
      <c r="P38" s="185"/>
      <c r="Q38" s="219"/>
      <c r="R38" s="220"/>
      <c r="S38" s="220"/>
      <c r="T38" s="221" t="str">
        <f t="shared" si="12"/>
        <v/>
      </c>
      <c r="U38" s="221" t="str">
        <f t="shared" si="13"/>
        <v/>
      </c>
      <c r="V38" s="221" t="str">
        <f t="shared" si="14"/>
        <v/>
      </c>
      <c r="W38" s="217" t="str">
        <f t="shared" si="15"/>
        <v/>
      </c>
      <c r="X38" s="217" t="str">
        <f t="shared" si="16"/>
        <v/>
      </c>
      <c r="Y38" s="218" t="str">
        <f t="shared" si="17"/>
        <v/>
      </c>
      <c r="Z38" s="28">
        <v>34</v>
      </c>
      <c r="AA38" s="183"/>
      <c r="AB38" s="184"/>
      <c r="AC38" s="184"/>
      <c r="AD38" s="184"/>
      <c r="AE38" s="184"/>
      <c r="AF38" s="185"/>
      <c r="AG38" s="219"/>
      <c r="AH38" s="220"/>
      <c r="AI38" s="220"/>
      <c r="AJ38" s="217" t="str">
        <f t="shared" si="18"/>
        <v/>
      </c>
      <c r="AK38" s="217" t="str">
        <f t="shared" si="19"/>
        <v/>
      </c>
      <c r="AL38" s="217" t="str">
        <f t="shared" si="20"/>
        <v/>
      </c>
      <c r="AM38" s="217" t="str">
        <f t="shared" si="21"/>
        <v/>
      </c>
      <c r="AN38" s="217" t="str">
        <f t="shared" si="22"/>
        <v/>
      </c>
      <c r="AO38" s="218" t="str">
        <f t="shared" si="23"/>
        <v/>
      </c>
    </row>
    <row r="39" spans="1:41" customFormat="1">
      <c r="A39" s="4"/>
      <c r="B39" s="4"/>
      <c r="C39" s="4"/>
      <c r="D39" s="4"/>
      <c r="E39" s="4"/>
      <c r="F39" s="4"/>
      <c r="G39" s="4"/>
      <c r="H39" s="4"/>
      <c r="I39" s="4"/>
      <c r="J39" s="28">
        <v>35</v>
      </c>
      <c r="K39" s="183"/>
      <c r="L39" s="184"/>
      <c r="M39" s="184"/>
      <c r="N39" s="184"/>
      <c r="O39" s="184"/>
      <c r="P39" s="185"/>
      <c r="Q39" s="219"/>
      <c r="R39" s="220"/>
      <c r="S39" s="220"/>
      <c r="T39" s="221" t="str">
        <f t="shared" si="12"/>
        <v/>
      </c>
      <c r="U39" s="221" t="str">
        <f t="shared" si="13"/>
        <v/>
      </c>
      <c r="V39" s="221" t="str">
        <f t="shared" si="14"/>
        <v/>
      </c>
      <c r="W39" s="217" t="str">
        <f t="shared" si="15"/>
        <v/>
      </c>
      <c r="X39" s="217" t="str">
        <f t="shared" si="16"/>
        <v/>
      </c>
      <c r="Y39" s="218" t="str">
        <f t="shared" si="17"/>
        <v/>
      </c>
      <c r="Z39" s="28">
        <v>35</v>
      </c>
      <c r="AA39" s="183"/>
      <c r="AB39" s="184"/>
      <c r="AC39" s="184"/>
      <c r="AD39" s="184"/>
      <c r="AE39" s="184"/>
      <c r="AF39" s="185"/>
      <c r="AG39" s="219"/>
      <c r="AH39" s="220"/>
      <c r="AI39" s="220"/>
      <c r="AJ39" s="217" t="str">
        <f t="shared" si="18"/>
        <v/>
      </c>
      <c r="AK39" s="217" t="str">
        <f t="shared" si="19"/>
        <v/>
      </c>
      <c r="AL39" s="217" t="str">
        <f t="shared" si="20"/>
        <v/>
      </c>
      <c r="AM39" s="217" t="str">
        <f t="shared" si="21"/>
        <v/>
      </c>
      <c r="AN39" s="217" t="str">
        <f t="shared" si="22"/>
        <v/>
      </c>
      <c r="AO39" s="218" t="str">
        <f t="shared" si="23"/>
        <v/>
      </c>
    </row>
    <row r="40" spans="1:41" customFormat="1">
      <c r="A40" s="4"/>
      <c r="B40" s="4"/>
      <c r="C40" s="4"/>
      <c r="D40" s="4"/>
      <c r="E40" s="4"/>
      <c r="F40" s="4"/>
      <c r="G40" s="4"/>
      <c r="H40" s="4"/>
      <c r="I40" s="4"/>
      <c r="J40" s="28">
        <v>36</v>
      </c>
      <c r="K40" s="183"/>
      <c r="L40" s="184"/>
      <c r="M40" s="184"/>
      <c r="N40" s="184"/>
      <c r="O40" s="184"/>
      <c r="P40" s="185"/>
      <c r="Q40" s="219"/>
      <c r="R40" s="220"/>
      <c r="S40" s="220"/>
      <c r="T40" s="221" t="str">
        <f t="shared" si="12"/>
        <v/>
      </c>
      <c r="U40" s="221" t="str">
        <f t="shared" si="13"/>
        <v/>
      </c>
      <c r="V40" s="221" t="str">
        <f t="shared" si="14"/>
        <v/>
      </c>
      <c r="W40" s="217" t="str">
        <f t="shared" si="15"/>
        <v/>
      </c>
      <c r="X40" s="217" t="str">
        <f t="shared" si="16"/>
        <v/>
      </c>
      <c r="Y40" s="218" t="str">
        <f t="shared" si="17"/>
        <v/>
      </c>
      <c r="Z40" s="28">
        <v>36</v>
      </c>
      <c r="AA40" s="183"/>
      <c r="AB40" s="184"/>
      <c r="AC40" s="184"/>
      <c r="AD40" s="184"/>
      <c r="AE40" s="184"/>
      <c r="AF40" s="185"/>
      <c r="AG40" s="219"/>
      <c r="AH40" s="220"/>
      <c r="AI40" s="220"/>
      <c r="AJ40" s="217" t="str">
        <f t="shared" si="18"/>
        <v/>
      </c>
      <c r="AK40" s="217" t="str">
        <f t="shared" si="19"/>
        <v/>
      </c>
      <c r="AL40" s="217" t="str">
        <f t="shared" si="20"/>
        <v/>
      </c>
      <c r="AM40" s="217" t="str">
        <f t="shared" si="21"/>
        <v/>
      </c>
      <c r="AN40" s="217" t="str">
        <f t="shared" si="22"/>
        <v/>
      </c>
      <c r="AO40" s="218" t="str">
        <f t="shared" si="23"/>
        <v/>
      </c>
    </row>
    <row r="41" spans="1:41" customFormat="1">
      <c r="A41" s="4"/>
      <c r="B41" s="4"/>
      <c r="C41" s="4"/>
      <c r="D41" s="4"/>
      <c r="E41" s="4"/>
      <c r="F41" s="4"/>
      <c r="G41" s="4"/>
      <c r="H41" s="4"/>
      <c r="I41" s="4"/>
      <c r="J41" s="28">
        <v>37</v>
      </c>
      <c r="K41" s="183"/>
      <c r="L41" s="184"/>
      <c r="M41" s="184"/>
      <c r="N41" s="184"/>
      <c r="O41" s="184"/>
      <c r="P41" s="185"/>
      <c r="Q41" s="219"/>
      <c r="R41" s="220"/>
      <c r="S41" s="220"/>
      <c r="T41" s="221" t="str">
        <f t="shared" si="12"/>
        <v/>
      </c>
      <c r="U41" s="221" t="str">
        <f t="shared" si="13"/>
        <v/>
      </c>
      <c r="V41" s="221" t="str">
        <f t="shared" si="14"/>
        <v/>
      </c>
      <c r="W41" s="217" t="str">
        <f t="shared" si="15"/>
        <v/>
      </c>
      <c r="X41" s="217" t="str">
        <f t="shared" si="16"/>
        <v/>
      </c>
      <c r="Y41" s="218" t="str">
        <f t="shared" si="17"/>
        <v/>
      </c>
      <c r="Z41" s="28">
        <v>37</v>
      </c>
      <c r="AA41" s="183"/>
      <c r="AB41" s="184"/>
      <c r="AC41" s="184"/>
      <c r="AD41" s="184"/>
      <c r="AE41" s="184"/>
      <c r="AF41" s="185"/>
      <c r="AG41" s="219"/>
      <c r="AH41" s="220"/>
      <c r="AI41" s="220"/>
      <c r="AJ41" s="217" t="str">
        <f t="shared" si="18"/>
        <v/>
      </c>
      <c r="AK41" s="217" t="str">
        <f t="shared" si="19"/>
        <v/>
      </c>
      <c r="AL41" s="217" t="str">
        <f t="shared" si="20"/>
        <v/>
      </c>
      <c r="AM41" s="217" t="str">
        <f t="shared" si="21"/>
        <v/>
      </c>
      <c r="AN41" s="217" t="str">
        <f t="shared" si="22"/>
        <v/>
      </c>
      <c r="AO41" s="218" t="str">
        <f t="shared" si="23"/>
        <v/>
      </c>
    </row>
    <row r="42" spans="1:41" customFormat="1">
      <c r="A42" s="381" t="s">
        <v>99</v>
      </c>
      <c r="B42" s="381"/>
      <c r="C42" s="381"/>
      <c r="D42" s="381"/>
      <c r="E42" s="381"/>
      <c r="F42" s="381"/>
      <c r="G42" s="381"/>
      <c r="H42" s="4"/>
      <c r="I42" s="4"/>
      <c r="J42" s="28">
        <v>38</v>
      </c>
      <c r="K42" s="183"/>
      <c r="L42" s="184"/>
      <c r="M42" s="184"/>
      <c r="N42" s="184"/>
      <c r="O42" s="184"/>
      <c r="P42" s="185"/>
      <c r="Q42" s="219"/>
      <c r="R42" s="220"/>
      <c r="S42" s="220"/>
      <c r="T42" s="221" t="str">
        <f t="shared" si="12"/>
        <v/>
      </c>
      <c r="U42" s="221" t="str">
        <f t="shared" si="13"/>
        <v/>
      </c>
      <c r="V42" s="221" t="str">
        <f t="shared" si="14"/>
        <v/>
      </c>
      <c r="W42" s="217" t="str">
        <f t="shared" si="15"/>
        <v/>
      </c>
      <c r="X42" s="217" t="str">
        <f t="shared" si="16"/>
        <v/>
      </c>
      <c r="Y42" s="218" t="str">
        <f t="shared" si="17"/>
        <v/>
      </c>
      <c r="Z42" s="28">
        <v>38</v>
      </c>
      <c r="AA42" s="183"/>
      <c r="AB42" s="184"/>
      <c r="AC42" s="184"/>
      <c r="AD42" s="184"/>
      <c r="AE42" s="184"/>
      <c r="AF42" s="185"/>
      <c r="AG42" s="219"/>
      <c r="AH42" s="220"/>
      <c r="AI42" s="220"/>
      <c r="AJ42" s="217" t="str">
        <f t="shared" si="18"/>
        <v/>
      </c>
      <c r="AK42" s="217" t="str">
        <f t="shared" si="19"/>
        <v/>
      </c>
      <c r="AL42" s="217" t="str">
        <f t="shared" si="20"/>
        <v/>
      </c>
      <c r="AM42" s="217" t="str">
        <f t="shared" si="21"/>
        <v/>
      </c>
      <c r="AN42" s="217" t="str">
        <f t="shared" si="22"/>
        <v/>
      </c>
      <c r="AO42" s="218" t="str">
        <f t="shared" si="23"/>
        <v/>
      </c>
    </row>
    <row r="43" spans="1:41" customFormat="1">
      <c r="A43" s="4"/>
      <c r="B43" s="4"/>
      <c r="C43" s="4"/>
      <c r="D43" s="4"/>
      <c r="E43" s="4"/>
      <c r="F43" s="4"/>
      <c r="G43" s="4"/>
      <c r="H43" s="4"/>
      <c r="I43" s="4"/>
      <c r="J43" s="28">
        <v>39</v>
      </c>
      <c r="K43" s="183"/>
      <c r="L43" s="184"/>
      <c r="M43" s="184"/>
      <c r="N43" s="184"/>
      <c r="O43" s="184"/>
      <c r="P43" s="185"/>
      <c r="Q43" s="219"/>
      <c r="R43" s="220"/>
      <c r="S43" s="220"/>
      <c r="T43" s="221" t="str">
        <f t="shared" si="12"/>
        <v/>
      </c>
      <c r="U43" s="221" t="str">
        <f t="shared" si="13"/>
        <v/>
      </c>
      <c r="V43" s="221" t="str">
        <f t="shared" si="14"/>
        <v/>
      </c>
      <c r="W43" s="217" t="str">
        <f t="shared" si="15"/>
        <v/>
      </c>
      <c r="X43" s="217" t="str">
        <f t="shared" si="16"/>
        <v/>
      </c>
      <c r="Y43" s="218" t="str">
        <f t="shared" si="17"/>
        <v/>
      </c>
      <c r="Z43" s="28">
        <v>39</v>
      </c>
      <c r="AA43" s="183"/>
      <c r="AB43" s="184"/>
      <c r="AC43" s="184"/>
      <c r="AD43" s="184"/>
      <c r="AE43" s="184"/>
      <c r="AF43" s="185"/>
      <c r="AG43" s="219"/>
      <c r="AH43" s="220"/>
      <c r="AI43" s="220"/>
      <c r="AJ43" s="217" t="str">
        <f t="shared" si="18"/>
        <v/>
      </c>
      <c r="AK43" s="217" t="str">
        <f t="shared" si="19"/>
        <v/>
      </c>
      <c r="AL43" s="217" t="str">
        <f t="shared" si="20"/>
        <v/>
      </c>
      <c r="AM43" s="217" t="str">
        <f t="shared" si="21"/>
        <v/>
      </c>
      <c r="AN43" s="217" t="str">
        <f t="shared" si="22"/>
        <v/>
      </c>
      <c r="AO43" s="218" t="str">
        <f t="shared" si="23"/>
        <v/>
      </c>
    </row>
    <row r="44" spans="1:41" customFormat="1">
      <c r="A44" s="4"/>
      <c r="B44" s="4"/>
      <c r="C44" s="4"/>
      <c r="D44" s="4"/>
      <c r="E44" s="4"/>
      <c r="F44" s="4"/>
      <c r="G44" s="4"/>
      <c r="H44" s="4"/>
      <c r="I44" s="4"/>
      <c r="J44" s="28">
        <v>40</v>
      </c>
      <c r="K44" s="183"/>
      <c r="L44" s="184"/>
      <c r="M44" s="184"/>
      <c r="N44" s="184"/>
      <c r="O44" s="184"/>
      <c r="P44" s="185"/>
      <c r="Q44" s="219"/>
      <c r="R44" s="220"/>
      <c r="S44" s="220"/>
      <c r="T44" s="221" t="str">
        <f t="shared" si="12"/>
        <v/>
      </c>
      <c r="U44" s="221" t="str">
        <f t="shared" si="13"/>
        <v/>
      </c>
      <c r="V44" s="221" t="str">
        <f t="shared" si="14"/>
        <v/>
      </c>
      <c r="W44" s="217" t="str">
        <f t="shared" si="15"/>
        <v/>
      </c>
      <c r="X44" s="217" t="str">
        <f t="shared" si="16"/>
        <v/>
      </c>
      <c r="Y44" s="218" t="str">
        <f t="shared" si="17"/>
        <v/>
      </c>
      <c r="Z44" s="28">
        <v>40</v>
      </c>
      <c r="AA44" s="183"/>
      <c r="AB44" s="184"/>
      <c r="AC44" s="184"/>
      <c r="AD44" s="184"/>
      <c r="AE44" s="184"/>
      <c r="AF44" s="185"/>
      <c r="AG44" s="219"/>
      <c r="AH44" s="220"/>
      <c r="AI44" s="220"/>
      <c r="AJ44" s="217" t="str">
        <f t="shared" si="18"/>
        <v/>
      </c>
      <c r="AK44" s="217" t="str">
        <f t="shared" si="19"/>
        <v/>
      </c>
      <c r="AL44" s="217" t="str">
        <f t="shared" si="20"/>
        <v/>
      </c>
      <c r="AM44" s="217" t="str">
        <f t="shared" si="21"/>
        <v/>
      </c>
      <c r="AN44" s="217" t="str">
        <f t="shared" si="22"/>
        <v/>
      </c>
      <c r="AO44" s="218" t="str">
        <f t="shared" si="23"/>
        <v/>
      </c>
    </row>
    <row r="45" spans="1:41" customFormat="1">
      <c r="A45" s="4"/>
      <c r="B45" s="4"/>
      <c r="C45" s="4"/>
      <c r="D45" s="4"/>
      <c r="E45" s="4"/>
      <c r="F45" s="4"/>
      <c r="G45" s="4"/>
      <c r="H45" s="4"/>
      <c r="I45" s="4"/>
      <c r="J45" s="28">
        <v>41</v>
      </c>
      <c r="K45" s="183"/>
      <c r="L45" s="184"/>
      <c r="M45" s="184"/>
      <c r="N45" s="184"/>
      <c r="O45" s="184"/>
      <c r="P45" s="185"/>
      <c r="Q45" s="219"/>
      <c r="R45" s="220"/>
      <c r="S45" s="220"/>
      <c r="T45" s="221" t="str">
        <f t="shared" si="12"/>
        <v/>
      </c>
      <c r="U45" s="221" t="str">
        <f t="shared" si="13"/>
        <v/>
      </c>
      <c r="V45" s="221" t="str">
        <f t="shared" si="14"/>
        <v/>
      </c>
      <c r="W45" s="217" t="str">
        <f t="shared" si="15"/>
        <v/>
      </c>
      <c r="X45" s="217" t="str">
        <f t="shared" si="16"/>
        <v/>
      </c>
      <c r="Y45" s="218" t="str">
        <f t="shared" si="17"/>
        <v/>
      </c>
      <c r="Z45" s="28">
        <v>41</v>
      </c>
      <c r="AA45" s="183"/>
      <c r="AB45" s="184"/>
      <c r="AC45" s="184"/>
      <c r="AD45" s="184"/>
      <c r="AE45" s="184"/>
      <c r="AF45" s="185"/>
      <c r="AG45" s="219"/>
      <c r="AH45" s="220"/>
      <c r="AI45" s="220"/>
      <c r="AJ45" s="217" t="str">
        <f t="shared" si="18"/>
        <v/>
      </c>
      <c r="AK45" s="217" t="str">
        <f t="shared" si="19"/>
        <v/>
      </c>
      <c r="AL45" s="217" t="str">
        <f t="shared" si="20"/>
        <v/>
      </c>
      <c r="AM45" s="217" t="str">
        <f t="shared" si="21"/>
        <v/>
      </c>
      <c r="AN45" s="217" t="str">
        <f t="shared" si="22"/>
        <v/>
      </c>
      <c r="AO45" s="218" t="str">
        <f t="shared" si="23"/>
        <v/>
      </c>
    </row>
    <row r="46" spans="1:41" customFormat="1">
      <c r="A46" s="4"/>
      <c r="B46" s="4"/>
      <c r="C46" s="4"/>
      <c r="D46" s="4"/>
      <c r="E46" s="4"/>
      <c r="F46" s="4"/>
      <c r="G46" s="4"/>
      <c r="H46" s="4"/>
      <c r="I46" s="4"/>
      <c r="J46" s="28">
        <v>42</v>
      </c>
      <c r="K46" s="183"/>
      <c r="L46" s="184"/>
      <c r="M46" s="184"/>
      <c r="N46" s="184"/>
      <c r="O46" s="184"/>
      <c r="P46" s="185"/>
      <c r="Q46" s="219"/>
      <c r="R46" s="220"/>
      <c r="S46" s="220"/>
      <c r="T46" s="221" t="str">
        <f t="shared" si="12"/>
        <v/>
      </c>
      <c r="U46" s="221" t="str">
        <f t="shared" si="13"/>
        <v/>
      </c>
      <c r="V46" s="221" t="str">
        <f t="shared" si="14"/>
        <v/>
      </c>
      <c r="W46" s="217" t="str">
        <f t="shared" si="15"/>
        <v/>
      </c>
      <c r="X46" s="217" t="str">
        <f t="shared" si="16"/>
        <v/>
      </c>
      <c r="Y46" s="218" t="str">
        <f t="shared" si="17"/>
        <v/>
      </c>
      <c r="Z46" s="28">
        <v>42</v>
      </c>
      <c r="AA46" s="183"/>
      <c r="AB46" s="184"/>
      <c r="AC46" s="184"/>
      <c r="AD46" s="184"/>
      <c r="AE46" s="184"/>
      <c r="AF46" s="185"/>
      <c r="AG46" s="219"/>
      <c r="AH46" s="220"/>
      <c r="AI46" s="220"/>
      <c r="AJ46" s="217" t="str">
        <f t="shared" si="18"/>
        <v/>
      </c>
      <c r="AK46" s="217" t="str">
        <f t="shared" si="19"/>
        <v/>
      </c>
      <c r="AL46" s="217" t="str">
        <f t="shared" si="20"/>
        <v/>
      </c>
      <c r="AM46" s="217" t="str">
        <f t="shared" si="21"/>
        <v/>
      </c>
      <c r="AN46" s="217" t="str">
        <f t="shared" si="22"/>
        <v/>
      </c>
      <c r="AO46" s="218" t="str">
        <f t="shared" si="23"/>
        <v/>
      </c>
    </row>
    <row r="47" spans="1:41" customFormat="1">
      <c r="A47" s="4"/>
      <c r="B47" s="4"/>
      <c r="C47" s="4"/>
      <c r="D47" s="4"/>
      <c r="E47" s="4"/>
      <c r="F47" s="4"/>
      <c r="G47" s="4"/>
      <c r="H47" s="4"/>
      <c r="I47" s="4"/>
      <c r="J47" s="28">
        <v>43</v>
      </c>
      <c r="K47" s="183"/>
      <c r="L47" s="184"/>
      <c r="M47" s="184"/>
      <c r="N47" s="184"/>
      <c r="O47" s="184"/>
      <c r="P47" s="185"/>
      <c r="Q47" s="219"/>
      <c r="R47" s="220"/>
      <c r="S47" s="220"/>
      <c r="T47" s="221" t="str">
        <f t="shared" si="12"/>
        <v/>
      </c>
      <c r="U47" s="221" t="str">
        <f t="shared" si="13"/>
        <v/>
      </c>
      <c r="V47" s="221" t="str">
        <f t="shared" si="14"/>
        <v/>
      </c>
      <c r="W47" s="217" t="str">
        <f t="shared" si="15"/>
        <v/>
      </c>
      <c r="X47" s="217" t="str">
        <f t="shared" si="16"/>
        <v/>
      </c>
      <c r="Y47" s="218" t="str">
        <f t="shared" si="17"/>
        <v/>
      </c>
      <c r="Z47" s="28">
        <v>43</v>
      </c>
      <c r="AA47" s="183"/>
      <c r="AB47" s="184"/>
      <c r="AC47" s="184"/>
      <c r="AD47" s="184"/>
      <c r="AE47" s="184"/>
      <c r="AF47" s="185"/>
      <c r="AG47" s="219"/>
      <c r="AH47" s="220"/>
      <c r="AI47" s="220"/>
      <c r="AJ47" s="217" t="str">
        <f t="shared" si="18"/>
        <v/>
      </c>
      <c r="AK47" s="217" t="str">
        <f t="shared" si="19"/>
        <v/>
      </c>
      <c r="AL47" s="217" t="str">
        <f t="shared" si="20"/>
        <v/>
      </c>
      <c r="AM47" s="217" t="str">
        <f t="shared" si="21"/>
        <v/>
      </c>
      <c r="AN47" s="217" t="str">
        <f t="shared" si="22"/>
        <v/>
      </c>
      <c r="AO47" s="218" t="str">
        <f t="shared" si="23"/>
        <v/>
      </c>
    </row>
    <row r="48" spans="1:41" customFormat="1">
      <c r="A48" s="4"/>
      <c r="B48" s="4"/>
      <c r="C48" s="4"/>
      <c r="D48" s="4"/>
      <c r="E48" s="4"/>
      <c r="F48" s="4"/>
      <c r="G48" s="4"/>
      <c r="H48" s="4"/>
      <c r="I48" s="4"/>
      <c r="J48" s="28">
        <v>44</v>
      </c>
      <c r="K48" s="183"/>
      <c r="L48" s="184"/>
      <c r="M48" s="184"/>
      <c r="N48" s="184"/>
      <c r="O48" s="184"/>
      <c r="P48" s="185"/>
      <c r="Q48" s="219"/>
      <c r="R48" s="220"/>
      <c r="S48" s="220"/>
      <c r="T48" s="221" t="str">
        <f t="shared" si="12"/>
        <v/>
      </c>
      <c r="U48" s="221" t="str">
        <f t="shared" si="13"/>
        <v/>
      </c>
      <c r="V48" s="221" t="str">
        <f t="shared" si="14"/>
        <v/>
      </c>
      <c r="W48" s="217" t="str">
        <f t="shared" si="15"/>
        <v/>
      </c>
      <c r="X48" s="217" t="str">
        <f t="shared" si="16"/>
        <v/>
      </c>
      <c r="Y48" s="218" t="str">
        <f t="shared" si="17"/>
        <v/>
      </c>
      <c r="Z48" s="28">
        <v>44</v>
      </c>
      <c r="AA48" s="183"/>
      <c r="AB48" s="184"/>
      <c r="AC48" s="184"/>
      <c r="AD48" s="184"/>
      <c r="AE48" s="184"/>
      <c r="AF48" s="185"/>
      <c r="AG48" s="219"/>
      <c r="AH48" s="220"/>
      <c r="AI48" s="220"/>
      <c r="AJ48" s="217" t="str">
        <f t="shared" si="18"/>
        <v/>
      </c>
      <c r="AK48" s="217" t="str">
        <f t="shared" si="19"/>
        <v/>
      </c>
      <c r="AL48" s="217" t="str">
        <f t="shared" si="20"/>
        <v/>
      </c>
      <c r="AM48" s="217" t="str">
        <f t="shared" si="21"/>
        <v/>
      </c>
      <c r="AN48" s="217" t="str">
        <f t="shared" si="22"/>
        <v/>
      </c>
      <c r="AO48" s="218" t="str">
        <f t="shared" si="23"/>
        <v/>
      </c>
    </row>
    <row r="49" spans="1:41" customFormat="1">
      <c r="A49" s="4"/>
      <c r="B49" s="4"/>
      <c r="C49" s="4"/>
      <c r="D49" s="4"/>
      <c r="E49" s="4"/>
      <c r="F49" s="4"/>
      <c r="G49" s="4"/>
      <c r="H49" s="4"/>
      <c r="I49" s="4"/>
      <c r="J49" s="28">
        <v>45</v>
      </c>
      <c r="K49" s="183"/>
      <c r="L49" s="184"/>
      <c r="M49" s="184"/>
      <c r="N49" s="184"/>
      <c r="O49" s="184"/>
      <c r="P49" s="185"/>
      <c r="Q49" s="219"/>
      <c r="R49" s="220"/>
      <c r="S49" s="220"/>
      <c r="T49" s="221" t="str">
        <f t="shared" si="12"/>
        <v/>
      </c>
      <c r="U49" s="221" t="str">
        <f t="shared" si="13"/>
        <v/>
      </c>
      <c r="V49" s="221" t="str">
        <f t="shared" si="14"/>
        <v/>
      </c>
      <c r="W49" s="217" t="str">
        <f t="shared" si="15"/>
        <v/>
      </c>
      <c r="X49" s="217" t="str">
        <f t="shared" si="16"/>
        <v/>
      </c>
      <c r="Y49" s="218" t="str">
        <f t="shared" si="17"/>
        <v/>
      </c>
      <c r="Z49" s="28">
        <v>45</v>
      </c>
      <c r="AA49" s="183"/>
      <c r="AB49" s="184"/>
      <c r="AC49" s="184"/>
      <c r="AD49" s="184"/>
      <c r="AE49" s="184"/>
      <c r="AF49" s="185"/>
      <c r="AG49" s="219"/>
      <c r="AH49" s="220"/>
      <c r="AI49" s="220"/>
      <c r="AJ49" s="217" t="str">
        <f t="shared" si="18"/>
        <v/>
      </c>
      <c r="AK49" s="217" t="str">
        <f t="shared" si="19"/>
        <v/>
      </c>
      <c r="AL49" s="217" t="str">
        <f t="shared" si="20"/>
        <v/>
      </c>
      <c r="AM49" s="217" t="str">
        <f t="shared" si="21"/>
        <v/>
      </c>
      <c r="AN49" s="217" t="str">
        <f t="shared" si="22"/>
        <v/>
      </c>
      <c r="AO49" s="218" t="str">
        <f t="shared" si="23"/>
        <v/>
      </c>
    </row>
    <row r="50" spans="1:41" customFormat="1">
      <c r="A50" s="4"/>
      <c r="B50" s="4"/>
      <c r="C50" s="4"/>
      <c r="D50" s="4"/>
      <c r="E50" s="4"/>
      <c r="F50" s="4"/>
      <c r="G50" s="4"/>
      <c r="H50" s="4"/>
      <c r="I50" s="4"/>
      <c r="J50" s="28">
        <v>46</v>
      </c>
      <c r="K50" s="183"/>
      <c r="L50" s="184"/>
      <c r="M50" s="184"/>
      <c r="N50" s="184"/>
      <c r="O50" s="184"/>
      <c r="P50" s="185"/>
      <c r="Q50" s="219"/>
      <c r="R50" s="220"/>
      <c r="S50" s="220"/>
      <c r="T50" s="221" t="str">
        <f t="shared" si="12"/>
        <v/>
      </c>
      <c r="U50" s="221" t="str">
        <f t="shared" si="13"/>
        <v/>
      </c>
      <c r="V50" s="221" t="str">
        <f t="shared" si="14"/>
        <v/>
      </c>
      <c r="W50" s="217" t="str">
        <f t="shared" si="15"/>
        <v/>
      </c>
      <c r="X50" s="217" t="str">
        <f t="shared" si="16"/>
        <v/>
      </c>
      <c r="Y50" s="218" t="str">
        <f t="shared" si="17"/>
        <v/>
      </c>
      <c r="Z50" s="28">
        <v>46</v>
      </c>
      <c r="AA50" s="183"/>
      <c r="AB50" s="184"/>
      <c r="AC50" s="184"/>
      <c r="AD50" s="184"/>
      <c r="AE50" s="184"/>
      <c r="AF50" s="185"/>
      <c r="AG50" s="219"/>
      <c r="AH50" s="220"/>
      <c r="AI50" s="220"/>
      <c r="AJ50" s="217" t="str">
        <f t="shared" si="18"/>
        <v/>
      </c>
      <c r="AK50" s="217" t="str">
        <f t="shared" si="19"/>
        <v/>
      </c>
      <c r="AL50" s="217" t="str">
        <f t="shared" si="20"/>
        <v/>
      </c>
      <c r="AM50" s="217" t="str">
        <f t="shared" si="21"/>
        <v/>
      </c>
      <c r="AN50" s="217" t="str">
        <f t="shared" si="22"/>
        <v/>
      </c>
      <c r="AO50" s="218" t="str">
        <f t="shared" si="23"/>
        <v/>
      </c>
    </row>
    <row r="51" spans="1:41" customFormat="1">
      <c r="A51" s="4"/>
      <c r="B51" s="4"/>
      <c r="C51" s="4"/>
      <c r="D51" s="4"/>
      <c r="E51" s="4"/>
      <c r="F51" s="4"/>
      <c r="G51" s="4"/>
      <c r="H51" s="4"/>
      <c r="I51" s="4"/>
      <c r="J51" s="28">
        <v>47</v>
      </c>
      <c r="K51" s="183"/>
      <c r="L51" s="184"/>
      <c r="M51" s="184"/>
      <c r="N51" s="184"/>
      <c r="O51" s="184"/>
      <c r="P51" s="185"/>
      <c r="Q51" s="219"/>
      <c r="R51" s="220"/>
      <c r="S51" s="220"/>
      <c r="T51" s="221" t="str">
        <f t="shared" si="12"/>
        <v/>
      </c>
      <c r="U51" s="221" t="str">
        <f t="shared" si="13"/>
        <v/>
      </c>
      <c r="V51" s="221" t="str">
        <f t="shared" si="14"/>
        <v/>
      </c>
      <c r="W51" s="217" t="str">
        <f t="shared" si="15"/>
        <v/>
      </c>
      <c r="X51" s="217" t="str">
        <f t="shared" si="16"/>
        <v/>
      </c>
      <c r="Y51" s="218" t="str">
        <f t="shared" si="17"/>
        <v/>
      </c>
      <c r="Z51" s="28">
        <v>47</v>
      </c>
      <c r="AA51" s="183"/>
      <c r="AB51" s="184"/>
      <c r="AC51" s="184"/>
      <c r="AD51" s="184"/>
      <c r="AE51" s="184"/>
      <c r="AF51" s="185"/>
      <c r="AG51" s="219"/>
      <c r="AH51" s="220"/>
      <c r="AI51" s="220"/>
      <c r="AJ51" s="217" t="str">
        <f t="shared" si="18"/>
        <v/>
      </c>
      <c r="AK51" s="217" t="str">
        <f t="shared" si="19"/>
        <v/>
      </c>
      <c r="AL51" s="217" t="str">
        <f t="shared" si="20"/>
        <v/>
      </c>
      <c r="AM51" s="217" t="str">
        <f t="shared" si="21"/>
        <v/>
      </c>
      <c r="AN51" s="217" t="str">
        <f t="shared" si="22"/>
        <v/>
      </c>
      <c r="AO51" s="218" t="str">
        <f t="shared" si="23"/>
        <v/>
      </c>
    </row>
    <row r="52" spans="1:41" customFormat="1">
      <c r="A52" s="4"/>
      <c r="B52" s="4"/>
      <c r="C52" s="4"/>
      <c r="D52" s="4"/>
      <c r="E52" s="4"/>
      <c r="F52" s="4"/>
      <c r="G52" s="4"/>
      <c r="H52" s="4"/>
      <c r="I52" s="4"/>
      <c r="J52" s="28">
        <v>48</v>
      </c>
      <c r="K52" s="183"/>
      <c r="L52" s="184"/>
      <c r="M52" s="184"/>
      <c r="N52" s="184"/>
      <c r="O52" s="184"/>
      <c r="P52" s="185"/>
      <c r="Q52" s="219"/>
      <c r="R52" s="220"/>
      <c r="S52" s="220"/>
      <c r="T52" s="221" t="str">
        <f t="shared" si="12"/>
        <v/>
      </c>
      <c r="U52" s="221" t="str">
        <f t="shared" si="13"/>
        <v/>
      </c>
      <c r="V52" s="221" t="str">
        <f t="shared" si="14"/>
        <v/>
      </c>
      <c r="W52" s="217" t="str">
        <f t="shared" si="15"/>
        <v/>
      </c>
      <c r="X52" s="217" t="str">
        <f t="shared" si="16"/>
        <v/>
      </c>
      <c r="Y52" s="218" t="str">
        <f t="shared" si="17"/>
        <v/>
      </c>
      <c r="Z52" s="28">
        <v>48</v>
      </c>
      <c r="AA52" s="183"/>
      <c r="AB52" s="184"/>
      <c r="AC52" s="184"/>
      <c r="AD52" s="184"/>
      <c r="AE52" s="184"/>
      <c r="AF52" s="185"/>
      <c r="AG52" s="219"/>
      <c r="AH52" s="220"/>
      <c r="AI52" s="220"/>
      <c r="AJ52" s="217" t="str">
        <f t="shared" si="18"/>
        <v/>
      </c>
      <c r="AK52" s="217" t="str">
        <f t="shared" si="19"/>
        <v/>
      </c>
      <c r="AL52" s="217" t="str">
        <f t="shared" si="20"/>
        <v/>
      </c>
      <c r="AM52" s="217" t="str">
        <f t="shared" si="21"/>
        <v/>
      </c>
      <c r="AN52" s="217" t="str">
        <f t="shared" si="22"/>
        <v/>
      </c>
      <c r="AO52" s="218" t="str">
        <f t="shared" si="23"/>
        <v/>
      </c>
    </row>
    <row r="53" spans="1:41" customFormat="1">
      <c r="A53" s="4"/>
      <c r="B53" s="4"/>
      <c r="C53" s="4"/>
      <c r="D53" s="4"/>
      <c r="E53" s="4"/>
      <c r="F53" s="4"/>
      <c r="G53" s="4"/>
      <c r="H53" s="4"/>
      <c r="I53" s="4"/>
      <c r="J53" s="28">
        <v>49</v>
      </c>
      <c r="K53" s="183"/>
      <c r="L53" s="184"/>
      <c r="M53" s="184"/>
      <c r="N53" s="184"/>
      <c r="O53" s="184"/>
      <c r="P53" s="185"/>
      <c r="Q53" s="219"/>
      <c r="R53" s="220"/>
      <c r="S53" s="220"/>
      <c r="T53" s="221" t="str">
        <f t="shared" si="12"/>
        <v/>
      </c>
      <c r="U53" s="221" t="str">
        <f t="shared" si="13"/>
        <v/>
      </c>
      <c r="V53" s="221" t="str">
        <f t="shared" si="14"/>
        <v/>
      </c>
      <c r="W53" s="217" t="str">
        <f t="shared" si="15"/>
        <v/>
      </c>
      <c r="X53" s="217" t="str">
        <f t="shared" si="16"/>
        <v/>
      </c>
      <c r="Y53" s="218" t="str">
        <f t="shared" si="17"/>
        <v/>
      </c>
      <c r="Z53" s="28">
        <v>49</v>
      </c>
      <c r="AA53" s="183"/>
      <c r="AB53" s="184"/>
      <c r="AC53" s="184"/>
      <c r="AD53" s="184"/>
      <c r="AE53" s="184"/>
      <c r="AF53" s="185"/>
      <c r="AG53" s="219"/>
      <c r="AH53" s="220"/>
      <c r="AI53" s="220"/>
      <c r="AJ53" s="217" t="str">
        <f t="shared" si="18"/>
        <v/>
      </c>
      <c r="AK53" s="217" t="str">
        <f t="shared" si="19"/>
        <v/>
      </c>
      <c r="AL53" s="217" t="str">
        <f t="shared" si="20"/>
        <v/>
      </c>
      <c r="AM53" s="217" t="str">
        <f t="shared" si="21"/>
        <v/>
      </c>
      <c r="AN53" s="217" t="str">
        <f t="shared" si="22"/>
        <v/>
      </c>
      <c r="AO53" s="218" t="str">
        <f t="shared" si="23"/>
        <v/>
      </c>
    </row>
    <row r="54" spans="1:41" customFormat="1">
      <c r="A54" s="4"/>
      <c r="B54" s="4"/>
      <c r="C54" s="4"/>
      <c r="D54" s="4"/>
      <c r="E54" s="4"/>
      <c r="F54" s="4"/>
      <c r="G54" s="4"/>
      <c r="H54" s="4"/>
      <c r="I54" s="4"/>
      <c r="J54" s="28">
        <v>50</v>
      </c>
      <c r="K54" s="183"/>
      <c r="L54" s="184"/>
      <c r="M54" s="184"/>
      <c r="N54" s="184"/>
      <c r="O54" s="184"/>
      <c r="P54" s="185"/>
      <c r="Q54" s="219"/>
      <c r="R54" s="220"/>
      <c r="S54" s="220"/>
      <c r="T54" s="221" t="str">
        <f t="shared" si="12"/>
        <v/>
      </c>
      <c r="U54" s="221" t="str">
        <f t="shared" si="13"/>
        <v/>
      </c>
      <c r="V54" s="221" t="str">
        <f t="shared" si="14"/>
        <v/>
      </c>
      <c r="W54" s="217" t="str">
        <f t="shared" si="15"/>
        <v/>
      </c>
      <c r="X54" s="217" t="str">
        <f t="shared" si="16"/>
        <v/>
      </c>
      <c r="Y54" s="218" t="str">
        <f t="shared" si="17"/>
        <v/>
      </c>
      <c r="Z54" s="28">
        <v>50</v>
      </c>
      <c r="AA54" s="183"/>
      <c r="AB54" s="184"/>
      <c r="AC54" s="184"/>
      <c r="AD54" s="184"/>
      <c r="AE54" s="184"/>
      <c r="AF54" s="185"/>
      <c r="AG54" s="219"/>
      <c r="AH54" s="220"/>
      <c r="AI54" s="220"/>
      <c r="AJ54" s="217" t="str">
        <f t="shared" si="18"/>
        <v/>
      </c>
      <c r="AK54" s="217" t="str">
        <f t="shared" si="19"/>
        <v/>
      </c>
      <c r="AL54" s="217" t="str">
        <f t="shared" si="20"/>
        <v/>
      </c>
      <c r="AM54" s="217" t="str">
        <f t="shared" si="21"/>
        <v/>
      </c>
      <c r="AN54" s="217" t="str">
        <f t="shared" si="22"/>
        <v/>
      </c>
      <c r="AO54" s="218" t="str">
        <f t="shared" si="23"/>
        <v/>
      </c>
    </row>
  </sheetData>
  <sheetProtection sheet="1" formatCells="0" formatColumns="0"/>
  <protectedRanges>
    <protectedRange sqref="AA5:AI54 A23:A25 Z1 J1 A20:A21 A17:A18 K5:S54" name="Range1"/>
    <protectedRange sqref="A19" name="Range1_2"/>
    <protectedRange sqref="A22" name="Range1_3"/>
    <protectedRange sqref="B1:F3" name="Range1_1_1"/>
  </protectedRanges>
  <mergeCells count="44">
    <mergeCell ref="AG2:AI2"/>
    <mergeCell ref="T4:V4"/>
    <mergeCell ref="B25:E25"/>
    <mergeCell ref="A42:G42"/>
    <mergeCell ref="J2:J3"/>
    <mergeCell ref="N2:P2"/>
    <mergeCell ref="B22:E22"/>
    <mergeCell ref="B23:E23"/>
    <mergeCell ref="B24:E24"/>
    <mergeCell ref="B19:E19"/>
    <mergeCell ref="B20:E20"/>
    <mergeCell ref="B21:E21"/>
    <mergeCell ref="AM2:AO2"/>
    <mergeCell ref="D5:G5"/>
    <mergeCell ref="D6:E6"/>
    <mergeCell ref="F6:G6"/>
    <mergeCell ref="W2:Y2"/>
    <mergeCell ref="T2:V2"/>
    <mergeCell ref="AB2:AB3"/>
    <mergeCell ref="AC2:AC3"/>
    <mergeCell ref="AD2:AF2"/>
    <mergeCell ref="M2:M3"/>
    <mergeCell ref="L2:L3"/>
    <mergeCell ref="K2:K3"/>
    <mergeCell ref="AJ2:AL2"/>
    <mergeCell ref="Z4:AB4"/>
    <mergeCell ref="Z2:Z3"/>
    <mergeCell ref="AA2:AA3"/>
    <mergeCell ref="Z1:AO1"/>
    <mergeCell ref="B5:C5"/>
    <mergeCell ref="B17:E17"/>
    <mergeCell ref="B18:E18"/>
    <mergeCell ref="A14:E14"/>
    <mergeCell ref="A15:E16"/>
    <mergeCell ref="B1:G1"/>
    <mergeCell ref="B2:G2"/>
    <mergeCell ref="B3:G3"/>
    <mergeCell ref="J1:Y1"/>
    <mergeCell ref="Q2:S2"/>
    <mergeCell ref="N4:P4"/>
    <mergeCell ref="AJ4:AL4"/>
    <mergeCell ref="A12:G12"/>
    <mergeCell ref="AD4:AF4"/>
    <mergeCell ref="J4:L4"/>
  </mergeCells>
  <conditionalFormatting sqref="A17:A19">
    <cfRule type="expression" dxfId="1" priority="19">
      <formula>$A17&lt;&gt;$H17</formula>
    </cfRule>
  </conditionalFormatting>
  <conditionalFormatting sqref="A23:A25">
    <cfRule type="expression" dxfId="0" priority="1">
      <formula>$A23&lt;&gt;$H23</formula>
    </cfRule>
  </conditionalFormatting>
  <pageMargins left="0.7" right="0.7" top="0.75" bottom="0.75" header="0.3" footer="0.3"/>
  <pageSetup paperSize="3" scale="76" fitToWidth="0" fitToHeight="0" orientation="landscape" horizontalDpi="4294967293" r:id="rId1"/>
  <headerFooter>
    <oddHeader>&amp;C&amp;"-,Bold"&amp;12&amp;K000000Template - Freeway Benefits&amp;R Page &amp;P of &amp;N</oddHeader>
  </headerFooter>
  <colBreaks count="2" manualBreakCount="2">
    <brk id="9" max="1048575" man="1"/>
    <brk id="25" max="1048575" man="1"/>
  </col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59999389629810485"/>
  </sheetPr>
  <dimension ref="A1:G37"/>
  <sheetViews>
    <sheetView zoomScaleNormal="100" workbookViewId="0">
      <selection activeCell="C1" sqref="C1:G1"/>
    </sheetView>
  </sheetViews>
  <sheetFormatPr defaultColWidth="9.109375" defaultRowHeight="14.4"/>
  <cols>
    <col min="1" max="1" width="19.5546875" style="4" customWidth="1"/>
    <col min="2" max="7" width="9.5546875" style="4" customWidth="1"/>
    <col min="8" max="16384" width="9.109375" style="4"/>
  </cols>
  <sheetData>
    <row r="1" spans="1:7">
      <c r="C1" s="382" t="s">
        <v>98</v>
      </c>
      <c r="D1" s="383"/>
      <c r="E1" s="383"/>
      <c r="F1" s="383"/>
      <c r="G1" s="384"/>
    </row>
    <row r="2" spans="1:7">
      <c r="B2" s="227" t="s">
        <v>86</v>
      </c>
      <c r="C2" s="228" t="s">
        <v>94</v>
      </c>
      <c r="D2" s="228" t="s">
        <v>95</v>
      </c>
      <c r="E2" s="229" t="s">
        <v>96</v>
      </c>
      <c r="F2" s="229" t="s">
        <v>97</v>
      </c>
      <c r="G2" s="229" t="s">
        <v>65</v>
      </c>
    </row>
    <row r="3" spans="1:7">
      <c r="A3" s="385" t="s">
        <v>87</v>
      </c>
      <c r="B3" s="230">
        <v>0.25</v>
      </c>
      <c r="C3" s="231"/>
      <c r="D3" s="231"/>
      <c r="E3" s="231"/>
      <c r="F3" s="231"/>
      <c r="G3" s="232">
        <f>IFERROR(SUM(C3:F3),"-")</f>
        <v>0</v>
      </c>
    </row>
    <row r="4" spans="1:7">
      <c r="A4" s="386"/>
      <c r="B4" s="233">
        <v>0.29166666666666669</v>
      </c>
      <c r="C4" s="234"/>
      <c r="D4" s="234"/>
      <c r="E4" s="234"/>
      <c r="F4" s="234"/>
      <c r="G4" s="235">
        <f t="shared" ref="G4:G18" si="0">IFERROR(SUM(C4:F4),"-")</f>
        <v>0</v>
      </c>
    </row>
    <row r="5" spans="1:7">
      <c r="A5" s="387"/>
      <c r="B5" s="236">
        <v>0.33333333333333298</v>
      </c>
      <c r="C5" s="237"/>
      <c r="D5" s="237"/>
      <c r="E5" s="237"/>
      <c r="F5" s="237"/>
      <c r="G5" s="238">
        <f t="shared" si="0"/>
        <v>0</v>
      </c>
    </row>
    <row r="6" spans="1:7">
      <c r="A6" s="388"/>
      <c r="B6" s="230">
        <v>0.375</v>
      </c>
      <c r="C6" s="231"/>
      <c r="D6" s="231"/>
      <c r="E6" s="231"/>
      <c r="F6" s="231"/>
      <c r="G6" s="232">
        <f t="shared" si="0"/>
        <v>0</v>
      </c>
    </row>
    <row r="7" spans="1:7">
      <c r="A7" s="389"/>
      <c r="B7" s="233">
        <v>0.41666666666666702</v>
      </c>
      <c r="C7" s="234"/>
      <c r="D7" s="234"/>
      <c r="E7" s="234"/>
      <c r="F7" s="234"/>
      <c r="G7" s="235">
        <f t="shared" si="0"/>
        <v>0</v>
      </c>
    </row>
    <row r="8" spans="1:7">
      <c r="A8" s="389"/>
      <c r="B8" s="233">
        <v>0.45833333333333298</v>
      </c>
      <c r="C8" s="234"/>
      <c r="D8" s="234"/>
      <c r="E8" s="234"/>
      <c r="F8" s="234"/>
      <c r="G8" s="235">
        <f t="shared" si="0"/>
        <v>0</v>
      </c>
    </row>
    <row r="9" spans="1:7">
      <c r="A9" s="389"/>
      <c r="B9" s="233">
        <v>0.5</v>
      </c>
      <c r="C9" s="234"/>
      <c r="D9" s="234"/>
      <c r="E9" s="234"/>
      <c r="F9" s="234"/>
      <c r="G9" s="235">
        <f t="shared" si="0"/>
        <v>0</v>
      </c>
    </row>
    <row r="10" spans="1:7">
      <c r="A10" s="389"/>
      <c r="B10" s="233">
        <v>0.54166666666666696</v>
      </c>
      <c r="C10" s="234"/>
      <c r="D10" s="234"/>
      <c r="E10" s="234"/>
      <c r="F10" s="234"/>
      <c r="G10" s="235">
        <f t="shared" si="0"/>
        <v>0</v>
      </c>
    </row>
    <row r="11" spans="1:7">
      <c r="A11" s="390"/>
      <c r="B11" s="236">
        <v>0.58333333333333304</v>
      </c>
      <c r="C11" s="237"/>
      <c r="D11" s="237"/>
      <c r="E11" s="237"/>
      <c r="F11" s="237"/>
      <c r="G11" s="238">
        <f t="shared" si="0"/>
        <v>0</v>
      </c>
    </row>
    <row r="12" spans="1:7">
      <c r="A12" s="385" t="s">
        <v>88</v>
      </c>
      <c r="B12" s="230">
        <v>0.625</v>
      </c>
      <c r="C12" s="231"/>
      <c r="D12" s="231"/>
      <c r="E12" s="231"/>
      <c r="F12" s="231"/>
      <c r="G12" s="232">
        <f t="shared" si="0"/>
        <v>0</v>
      </c>
    </row>
    <row r="13" spans="1:7">
      <c r="A13" s="386"/>
      <c r="B13" s="233">
        <v>0.66666666666666696</v>
      </c>
      <c r="C13" s="234"/>
      <c r="D13" s="234"/>
      <c r="E13" s="234"/>
      <c r="F13" s="234"/>
      <c r="G13" s="235">
        <f t="shared" si="0"/>
        <v>0</v>
      </c>
    </row>
    <row r="14" spans="1:7">
      <c r="A14" s="386"/>
      <c r="B14" s="233">
        <v>0.70833333333333404</v>
      </c>
      <c r="C14" s="234"/>
      <c r="D14" s="234"/>
      <c r="E14" s="234"/>
      <c r="F14" s="234"/>
      <c r="G14" s="235">
        <f t="shared" si="0"/>
        <v>0</v>
      </c>
    </row>
    <row r="15" spans="1:7">
      <c r="A15" s="387"/>
      <c r="B15" s="236">
        <v>0.75</v>
      </c>
      <c r="C15" s="237"/>
      <c r="D15" s="237"/>
      <c r="E15" s="237"/>
      <c r="F15" s="237"/>
      <c r="G15" s="238">
        <f t="shared" si="0"/>
        <v>0</v>
      </c>
    </row>
    <row r="16" spans="1:7">
      <c r="A16" s="395"/>
      <c r="B16" s="230">
        <v>0.79166666666666696</v>
      </c>
      <c r="C16" s="231"/>
      <c r="D16" s="231"/>
      <c r="E16" s="231"/>
      <c r="F16" s="231"/>
      <c r="G16" s="232">
        <f t="shared" si="0"/>
        <v>0</v>
      </c>
    </row>
    <row r="17" spans="1:7">
      <c r="A17" s="396"/>
      <c r="B17" s="233">
        <v>0.83333333333333404</v>
      </c>
      <c r="C17" s="234"/>
      <c r="D17" s="234"/>
      <c r="E17" s="234"/>
      <c r="F17" s="234"/>
      <c r="G17" s="235">
        <f t="shared" si="0"/>
        <v>0</v>
      </c>
    </row>
    <row r="18" spans="1:7">
      <c r="A18" s="397"/>
      <c r="B18" s="236">
        <v>0.875</v>
      </c>
      <c r="C18" s="237"/>
      <c r="D18" s="237"/>
      <c r="E18" s="237"/>
      <c r="F18" s="237"/>
      <c r="G18" s="238">
        <f t="shared" si="0"/>
        <v>0</v>
      </c>
    </row>
    <row r="19" spans="1:7">
      <c r="A19" s="246"/>
      <c r="C19" s="247"/>
    </row>
    <row r="20" spans="1:7" ht="15" thickBot="1">
      <c r="A20" s="246"/>
      <c r="C20" s="247"/>
    </row>
    <row r="21" spans="1:7">
      <c r="A21" s="33"/>
      <c r="B21" s="248"/>
      <c r="C21" s="249">
        <f>(MATCH(MAX(G3:G5),G3:G5,0))+ROW(G3)-1</f>
        <v>3</v>
      </c>
      <c r="D21" s="250"/>
      <c r="E21" s="250"/>
      <c r="F21" s="250"/>
      <c r="G21" s="251"/>
    </row>
    <row r="22" spans="1:7">
      <c r="A22" s="398" t="s">
        <v>89</v>
      </c>
      <c r="B22" s="399"/>
      <c r="C22" s="239">
        <f ca="1">INDIRECT(ADDRESS(C21,COLUMN(B2)))</f>
        <v>0.25</v>
      </c>
      <c r="G22" s="240"/>
    </row>
    <row r="23" spans="1:7">
      <c r="A23" s="400" t="s">
        <v>90</v>
      </c>
      <c r="B23" s="401"/>
      <c r="C23" s="241" t="str">
        <f>C2</f>
        <v>NB</v>
      </c>
      <c r="D23" s="241" t="str">
        <f>D2</f>
        <v>SB</v>
      </c>
      <c r="E23" s="241" t="str">
        <f>E2</f>
        <v>EB</v>
      </c>
      <c r="F23" s="241" t="str">
        <f>F2</f>
        <v>WB</v>
      </c>
      <c r="G23" s="34" t="s">
        <v>65</v>
      </c>
    </row>
    <row r="24" spans="1:7" ht="15" thickBot="1">
      <c r="A24" s="402"/>
      <c r="B24" s="403"/>
      <c r="C24" s="242" t="str">
        <f>IFERROR(SUM(C3:C5)/MAX(C3:C5),"-")</f>
        <v>-</v>
      </c>
      <c r="D24" s="242" t="str">
        <f>IFERROR(SUM(D3:D5)/MAX(D3:D5),"-")</f>
        <v>-</v>
      </c>
      <c r="E24" s="242" t="str">
        <f>IFERROR(SUM(E3:E5)/MAX(E3:E5),"-")</f>
        <v>-</v>
      </c>
      <c r="F24" s="242" t="str">
        <f>IFERROR(SUM(F3:F5)/MAX(F3:F5),"-")</f>
        <v>-</v>
      </c>
      <c r="G24" s="36" t="str">
        <f>IFERROR(SUM(G3:G5)/MAX(G3:G5),"-")</f>
        <v>-</v>
      </c>
    </row>
    <row r="27" spans="1:7" ht="15" thickBot="1"/>
    <row r="28" spans="1:7">
      <c r="A28" s="35"/>
      <c r="B28" s="249"/>
      <c r="C28" s="249">
        <f>(MATCH(MAX(G12:G15),G12:G15,0))+ROW(G12)-1</f>
        <v>12</v>
      </c>
      <c r="D28" s="252"/>
      <c r="E28" s="252"/>
      <c r="F28" s="250"/>
      <c r="G28" s="251"/>
    </row>
    <row r="29" spans="1:7">
      <c r="A29" s="398" t="s">
        <v>91</v>
      </c>
      <c r="B29" s="399"/>
      <c r="C29" s="239">
        <f ca="1">INDIRECT(ADDRESS(C28,COLUMN(B10)))</f>
        <v>0.625</v>
      </c>
      <c r="G29" s="240"/>
    </row>
    <row r="30" spans="1:7">
      <c r="A30" s="400" t="s">
        <v>92</v>
      </c>
      <c r="B30" s="401"/>
      <c r="C30" s="241" t="str">
        <f>C2</f>
        <v>NB</v>
      </c>
      <c r="D30" s="241" t="str">
        <f>D2</f>
        <v>SB</v>
      </c>
      <c r="E30" s="241" t="str">
        <f>E2</f>
        <v>EB</v>
      </c>
      <c r="F30" s="241" t="str">
        <f>F2</f>
        <v>WB</v>
      </c>
      <c r="G30" s="34" t="s">
        <v>65</v>
      </c>
    </row>
    <row r="31" spans="1:7" ht="15" thickBot="1">
      <c r="A31" s="402"/>
      <c r="B31" s="403"/>
      <c r="C31" s="242" t="str">
        <f>IFERROR(SUM(C12:C15)/MAX(C12:C15),"-")</f>
        <v>-</v>
      </c>
      <c r="D31" s="242" t="str">
        <f>IFERROR(SUM(D12:D15)/MAX(D12:D15),"-")</f>
        <v>-</v>
      </c>
      <c r="E31" s="242" t="str">
        <f>IFERROR(SUM(E12:E15)/MAX(E12:E15),"-")</f>
        <v>-</v>
      </c>
      <c r="F31" s="242" t="str">
        <f>IFERROR(SUM(F12:F15)/MAX(F12:F15),"-")</f>
        <v>-</v>
      </c>
      <c r="G31" s="36" t="str">
        <f>IFERROR(SUM(G12:G15)/MAX(G12:G15),"-")</f>
        <v>-</v>
      </c>
    </row>
    <row r="34" spans="1:7" ht="15" thickBot="1"/>
    <row r="35" spans="1:7">
      <c r="A35" s="243"/>
      <c r="B35" s="244"/>
      <c r="C35" s="244"/>
      <c r="D35" s="244"/>
      <c r="E35" s="244"/>
      <c r="F35" s="244"/>
      <c r="G35" s="245"/>
    </row>
    <row r="36" spans="1:7" ht="15" customHeight="1">
      <c r="A36" s="391" t="s">
        <v>93</v>
      </c>
      <c r="B36" s="392"/>
      <c r="C36" s="241" t="str">
        <f>C2</f>
        <v>NB</v>
      </c>
      <c r="D36" s="241" t="str">
        <f>D2</f>
        <v>SB</v>
      </c>
      <c r="E36" s="241" t="str">
        <f>E2</f>
        <v>EB</v>
      </c>
      <c r="F36" s="241" t="str">
        <f>F2</f>
        <v>WB</v>
      </c>
      <c r="G36" s="34" t="s">
        <v>65</v>
      </c>
    </row>
    <row r="37" spans="1:7" ht="15" thickBot="1">
      <c r="A37" s="393"/>
      <c r="B37" s="394"/>
      <c r="C37" s="242" t="str">
        <f>IFERROR(SUM(C6:C11,C16:C18)/MAX(C6:C11,C16:C18),"-")</f>
        <v>-</v>
      </c>
      <c r="D37" s="242" t="str">
        <f>IFERROR(SUM(D6:D11,D16:D18)/MAX(D6:D11,D16:D18),"-")</f>
        <v>-</v>
      </c>
      <c r="E37" s="242" t="str">
        <f>IFERROR(SUM(E6:E11,E16:E18)/MAX(E6:E11,E16:E18),"-")</f>
        <v>-</v>
      </c>
      <c r="F37" s="242" t="str">
        <f>IFERROR(SUM(F6:F11,F16:F18)/MAX(F6:F11,F16:F18),"-")</f>
        <v>-</v>
      </c>
      <c r="G37" s="36" t="str">
        <f>IFERROR(SUM(G6:G11,G16:G18)/MAX(G6:G11,G16:G18),"-")</f>
        <v>-</v>
      </c>
    </row>
  </sheetData>
  <sheetProtection sheet="1" objects="1" scenarios="1" formatCells="0" formatColumns="0"/>
  <protectedRanges>
    <protectedRange sqref="C3:F18" name="Range1"/>
  </protectedRanges>
  <mergeCells count="10">
    <mergeCell ref="C1:G1"/>
    <mergeCell ref="A3:A5"/>
    <mergeCell ref="A6:A11"/>
    <mergeCell ref="A12:A15"/>
    <mergeCell ref="A36:B37"/>
    <mergeCell ref="A16:A18"/>
    <mergeCell ref="A22:B22"/>
    <mergeCell ref="A23:B24"/>
    <mergeCell ref="A29:B29"/>
    <mergeCell ref="A30:B31"/>
  </mergeCells>
  <pageMargins left="0.7" right="0.7" top="0.75" bottom="0.75" header="0.3" footer="0.3"/>
  <pageSetup paperSize="3" scale="72" orientation="portrait" r:id="rId1"/>
  <headerFooter>
    <oddHeader>&amp;C&amp;"-,Bold"&amp;12&amp;K000000Template - Peak Per Adj Factor&amp;RPage &amp;P of &amp;N</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Version Tracker</vt:lpstr>
      <vt:lpstr>Instructions</vt:lpstr>
      <vt:lpstr>OUTPUT - Benefit-Cost</vt:lpstr>
      <vt:lpstr>INPUT - Benefits</vt:lpstr>
      <vt:lpstr>INPUT - Costs</vt:lpstr>
      <vt:lpstr>Construction Costs</vt:lpstr>
      <vt:lpstr>Intersection Benefits</vt:lpstr>
      <vt:lpstr>Freeway (HCS) Benefits</vt:lpstr>
      <vt:lpstr>Peak Per Adj Factor</vt:lpstr>
      <vt:lpstr>'Construction Costs'!Print_Area</vt:lpstr>
      <vt:lpstr>'Freeway (HCS) Benefits'!Print_Area</vt:lpstr>
      <vt:lpstr>'INPUT - Benefits'!Print_Area</vt:lpstr>
      <vt:lpstr>'INPUT - Costs'!Print_Area</vt:lpstr>
      <vt:lpstr>Instructions!Print_Area</vt:lpstr>
      <vt:lpstr>'Intersection Benefits'!Print_Area</vt:lpstr>
      <vt:lpstr>'OUTPUT - Benefit-Cost'!Print_Area</vt:lpstr>
      <vt:lpstr>'Peak Per Adj Factor'!Print_Area</vt:lpstr>
      <vt:lpstr>'Construction Costs'!Print_Titles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Aimee Robertson</dc:creator>
  <cp:lastModifiedBy>Schimberg, Benjamin (MDOT)</cp:lastModifiedBy>
  <cp:lastPrinted>2019-11-21T02:32:58Z</cp:lastPrinted>
  <dcterms:created xsi:type="dcterms:W3CDTF">2019-01-30T17:34:37Z</dcterms:created>
  <dcterms:modified xsi:type="dcterms:W3CDTF">2023-06-06T17:25:56Z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46dfe0-534f-4c95-815c-5b1af86b9823_Enabled">
    <vt:lpwstr>true</vt:lpwstr>
  </property>
  <property fmtid="{D5CDD505-2E9C-101B-9397-08002B2CF9AE}" pid="3" name="MSIP_Label_2f46dfe0-534f-4c95-815c-5b1af86b9823_SetDate">
    <vt:lpwstr>2021-03-03T15:58:20Z</vt:lpwstr>
  </property>
  <property fmtid="{D5CDD505-2E9C-101B-9397-08002B2CF9AE}" pid="4" name="MSIP_Label_2f46dfe0-534f-4c95-815c-5b1af86b9823_Method">
    <vt:lpwstr>Privileged</vt:lpwstr>
  </property>
  <property fmtid="{D5CDD505-2E9C-101B-9397-08002B2CF9AE}" pid="5" name="MSIP_Label_2f46dfe0-534f-4c95-815c-5b1af86b9823_Name">
    <vt:lpwstr>2f46dfe0-534f-4c95-815c-5b1af86b9823</vt:lpwstr>
  </property>
  <property fmtid="{D5CDD505-2E9C-101B-9397-08002B2CF9AE}" pid="6" name="MSIP_Label_2f46dfe0-534f-4c95-815c-5b1af86b9823_SiteId">
    <vt:lpwstr>d5fb7087-3777-42ad-966a-892ef47225d1</vt:lpwstr>
  </property>
  <property fmtid="{D5CDD505-2E9C-101B-9397-08002B2CF9AE}" pid="7" name="MSIP_Label_2f46dfe0-534f-4c95-815c-5b1af86b9823_ActionId">
    <vt:lpwstr>2fed3eb2-ec09-40b3-a519-2e1c5836a7de</vt:lpwstr>
  </property>
  <property fmtid="{D5CDD505-2E9C-101B-9397-08002B2CF9AE}" pid="8" name="MSIP_Label_2f46dfe0-534f-4c95-815c-5b1af86b9823_ContentBits">
    <vt:lpwstr>0</vt:lpwstr>
  </property>
</Properties>
</file>